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700" tabRatio="601" activeTab="2"/>
  </bookViews>
  <sheets>
    <sheet name="RASHODI" sheetId="1" r:id="rId1"/>
    <sheet name="plan-prihoda" sheetId="2" r:id="rId2"/>
    <sheet name="opći dio" sheetId="3" r:id="rId3"/>
    <sheet name="NAPOMENA!!!" sheetId="4" r:id="rId4"/>
  </sheets>
  <definedNames>
    <definedName name="_xlnm.Print_Titles">'RASHODI'!$24:$24</definedName>
    <definedName name="_xlnm.Print_Area" localSheetId="1">'plan-prihoda'!$A$1:$I$22</definedName>
    <definedName name="_xlnm.Print_Area" localSheetId="0">'RASHODI'!$A$1:$T$245</definedName>
  </definedNames>
  <calcPr fullCalcOnLoad="1"/>
</workbook>
</file>

<file path=xl/sharedStrings.xml><?xml version="1.0" encoding="utf-8"?>
<sst xmlns="http://schemas.openxmlformats.org/spreadsheetml/2006/main" count="358" uniqueCount="210">
  <si>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</si>
  <si>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</si>
  <si>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</si>
  <si>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</si>
  <si>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</si>
  <si>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</si>
  <si>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</si>
  <si>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</si>
  <si>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</si>
  <si>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</si>
  <si>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</si>
  <si>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</si>
  <si>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</si>
  <si>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</si>
  <si>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</si>
  <si>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</si>
  <si>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</si>
  <si>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</si>
  <si>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</si>
  <si>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</si>
  <si>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</si>
  <si>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</si>
  <si>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</si>
  <si>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</si>
  <si>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</si>
  <si>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</si>
  <si>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</si>
  <si>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</si>
  <si>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</si>
  <si>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</si>
  <si>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</si>
  <si>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</si>
  <si>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</si>
  <si>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</si>
  <si>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</si>
  <si>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</si>
  <si>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</si>
  <si>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</si>
  <si>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</si>
  <si>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</si>
  <si>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</si>
  <si>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</si>
  <si>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</si>
  <si>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</si>
  <si>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</si>
  <si>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</si>
  <si>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</si>
  <si>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</si>
  <si>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</si>
  <si>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</si>
  <si>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</si>
  <si>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</si>
  <si>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</si>
  <si>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</si>
  <si>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</si>
  <si>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</si>
  <si>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</si>
  <si>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</si>
  <si>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</si>
  <si>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</si>
  <si>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</si>
  <si>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</si>
  <si>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</si>
  <si>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</si>
  <si>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</si>
  <si>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</si>
  <si>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</si>
  <si>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</si>
  <si>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</si>
  <si>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</si>
  <si>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</si>
  <si>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</si>
  <si>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</si>
  <si>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</si>
  <si>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</si>
  <si>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</si>
  <si>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</si>
  <si>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</si>
  <si>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</si>
  <si>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</si>
  <si>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</si>
  <si>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</si>
  <si>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</si>
  <si>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</si>
  <si>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</si>
  <si>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</si>
  <si>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</si>
  <si>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</si>
  <si>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</si>
  <si>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</si>
  <si>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</si>
  <si>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</si>
  <si>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</si>
  <si>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</si>
  <si>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Baknarske usluge i usluge platnog prometa</t>
  </si>
  <si>
    <t>Zatezne kamate</t>
  </si>
  <si>
    <t>Ostali financijski rashodi</t>
  </si>
  <si>
    <t>Zdravstvene i veterinarske usluge</t>
  </si>
  <si>
    <t>prihodi</t>
  </si>
  <si>
    <t xml:space="preserve">Vlastiti </t>
  </si>
  <si>
    <t>FINANCIJSKI RASHODI</t>
  </si>
  <si>
    <t>Prihodi za posebne namjene-Zavod za zapošljavanje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</si>
  <si>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</si>
  <si>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</si>
  <si>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</si>
  <si>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</si>
  <si>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</si>
  <si>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</si>
  <si>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</si>
  <si>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</si>
  <si>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</si>
  <si>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</si>
  <si>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</si>
  <si>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</si>
  <si>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</si>
  <si>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</si>
  <si>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</si>
  <si>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</si>
  <si>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</si>
  <si>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</si>
  <si>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</si>
  <si>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</si>
  <si>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</si>
  <si>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</si>
  <si>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</si>
  <si>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</si>
  <si>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</si>
  <si>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</si>
  <si>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</si>
  <si>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</si>
  <si>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</si>
  <si>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</si>
  <si>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</si>
  <si>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</si>
  <si>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</si>
  <si>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</si>
  <si>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</si>
  <si>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</si>
  <si>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</si>
  <si>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</si>
  <si>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</si>
  <si>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</si>
  <si>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</si>
  <si>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</si>
  <si>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</si>
  <si>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</si>
  <si>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</si>
  <si>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</si>
  <si>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</si>
  <si>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</si>
  <si>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</si>
  <si>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</si>
  <si>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Donacije-talijanska unija-</t>
  </si>
  <si>
    <t>Donacije -državni proračun-ZAKLADA ZA DJECU</t>
  </si>
  <si>
    <t xml:space="preserve"> AKTIVNOST:            ZAJEDNO DO ZNANJA</t>
  </si>
  <si>
    <t>Tekuće pomoći iz drž prorač-PROJEKT ZAJEDNO DO ZNANJA</t>
  </si>
  <si>
    <t>63611-PRIHODI IZ PRORAČUNA -ŽUPANIJA</t>
  </si>
  <si>
    <t>Prijedlog plana     
za 2020.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</si>
  <si>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</si>
  <si>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</si>
  <si>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</si>
  <si>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</si>
  <si>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</si>
  <si>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</si>
  <si>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</si>
  <si>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</si>
  <si>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</si>
  <si>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</si>
  <si>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</si>
  <si>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</si>
  <si>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</si>
  <si>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</si>
  <si>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</si>
  <si>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</si>
  <si>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</si>
  <si>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</si>
  <si>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</si>
  <si>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</si>
  <si>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</si>
  <si>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Ukupno prihodi i primici za 2020.</t>
  </si>
  <si>
    <t>Ostale naknade građanima i kućanstvima iz proračuna</t>
  </si>
  <si>
    <t>Naknade građanima i kućanstvima u naravi</t>
  </si>
  <si>
    <t>SVEUKUPNO</t>
  </si>
  <si>
    <t>SVEUKUPNO+MZOŠ</t>
  </si>
  <si>
    <t>Donacije + Hitne intevencije</t>
  </si>
  <si>
    <t>Ukupno bez MZOŠ</t>
  </si>
  <si>
    <t>Napomene:</t>
  </si>
  <si>
    <t>63612-PLAĆE MZOŠ</t>
  </si>
  <si>
    <t>63612-TEKUĆE POMOĆI IZ DRŽAVNOG PRORAČUNA</t>
  </si>
  <si>
    <t>63622-TEKUĆE POMOĆI IZ DRŽAVNOG PRORAČUNA</t>
  </si>
  <si>
    <t>Voditelj računovodstva</t>
  </si>
  <si>
    <t>Ravnateljica</t>
  </si>
  <si>
    <t>__________________________</t>
  </si>
  <si>
    <t>FINANCIJSKI REBALANS ZA 2020. GODINU</t>
  </si>
  <si>
    <t>Rebalans 2020.</t>
  </si>
  <si>
    <t xml:space="preserve"> Rebalans 2020.</t>
  </si>
  <si>
    <t xml:space="preserve">Prihodi s naslova osiguranja, refundacija šteta </t>
  </si>
  <si>
    <t>Višak 2019.</t>
  </si>
  <si>
    <t>Višak 2019</t>
  </si>
  <si>
    <t>Prihodi od osiguranja/šteta</t>
  </si>
  <si>
    <t xml:space="preserve">  </t>
  </si>
  <si>
    <t>Bankarske usluge</t>
  </si>
  <si>
    <t>1. pb -&gt; 7 zaposlenika plaća mjesečno cca 80.000 x 2 mj = 160.000 kn + regresi plus dar djeci</t>
  </si>
  <si>
    <t>2. otvoriti poz. Bankarskih usluga na sufinaciranju, nakon otvaranja pozicija preknjižit će se 0.2 lipa sa decentralizacije(R0802)</t>
  </si>
  <si>
    <t>Općinski proračuni + sistematski</t>
  </si>
  <si>
    <t>Roditelji + energija</t>
  </si>
  <si>
    <t>Grad Pula + mat. Tr. dec.</t>
  </si>
  <si>
    <t>3. hitne podignute sa 9.000 kn na 20.000 kn</t>
  </si>
  <si>
    <t xml:space="preserve"> Pula, 29.10.2020.</t>
  </si>
  <si>
    <t>KNJIGE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</si>
</sst>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  <numFmt numFmtId="174" formatCode="#,##0.00\ &quot;kn&quot;"/>
  </numFmts>
  <fonts count="68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10" xfId="0" applyFont="1" applyBorder="1" applyAlignment="1" quotePrefix="1">
      <alignment horizontal="left" wrapText="1"/>
    </xf>
    <xf numFmtId="0" fontId="24" fillId="0" borderId="11" xfId="0" applyFont="1" applyBorder="1" applyAlignment="1" quotePrefix="1">
      <alignment horizontal="left" wrapText="1"/>
    </xf>
    <xf numFmtId="0" fontId="24" fillId="0" borderId="11" xfId="0" applyFont="1" applyBorder="1" applyAlignment="1" quotePrefix="1">
      <alignment horizontal="center" wrapText="1"/>
    </xf>
    <xf numFmtId="0" fontId="24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3" fontId="24" fillId="0" borderId="12" xfId="0" applyNumberFormat="1" applyFont="1" applyBorder="1" applyAlignment="1">
      <alignment horizontal="right"/>
    </xf>
    <xf numFmtId="3" fontId="24" fillId="0" borderId="12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26" fillId="0" borderId="11" xfId="0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 quotePrefix="1">
      <alignment horizontal="left"/>
    </xf>
    <xf numFmtId="0" fontId="24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2" fillId="33" borderId="16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9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1" fontId="11" fillId="33" borderId="23" xfId="0" applyNumberFormat="1" applyFont="1" applyFill="1" applyBorder="1" applyAlignment="1">
      <alignment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2" fillId="33" borderId="28" xfId="0" applyNumberFormat="1" applyFont="1" applyFill="1" applyBorder="1" applyAlignment="1">
      <alignment horizontal="right" vertical="center" wrapText="1"/>
    </xf>
    <xf numFmtId="3" fontId="12" fillId="33" borderId="28" xfId="0" applyNumberFormat="1" applyFont="1" applyFill="1" applyBorder="1" applyAlignment="1">
      <alignment horizontal="right"/>
    </xf>
    <xf numFmtId="3" fontId="12" fillId="33" borderId="29" xfId="0" applyNumberFormat="1" applyFont="1" applyFill="1" applyBorder="1" applyAlignment="1">
      <alignment horizontal="right" wrapText="1"/>
    </xf>
    <xf numFmtId="3" fontId="12" fillId="33" borderId="29" xfId="0" applyNumberFormat="1" applyFont="1" applyFill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3" fontId="11" fillId="33" borderId="30" xfId="0" applyNumberFormat="1" applyFont="1" applyFill="1" applyBorder="1" applyAlignment="1">
      <alignment horizontal="right" vertical="center" wrapText="1"/>
    </xf>
    <xf numFmtId="3" fontId="12" fillId="33" borderId="29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3" fontId="11" fillId="33" borderId="30" xfId="0" applyNumberFormat="1" applyFont="1" applyFill="1" applyBorder="1" applyAlignment="1">
      <alignment horizontal="right"/>
    </xf>
    <xf numFmtId="3" fontId="17" fillId="33" borderId="31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left" vertical="center"/>
    </xf>
    <xf numFmtId="0" fontId="18" fillId="33" borderId="0" xfId="0" applyFont="1" applyFill="1" applyBorder="1" applyAlignment="1" quotePrefix="1">
      <alignment horizontal="center" vertical="center"/>
    </xf>
    <xf numFmtId="0" fontId="18" fillId="33" borderId="0" xfId="0" applyFont="1" applyFill="1" applyBorder="1" applyAlignment="1" quotePrefix="1">
      <alignment horizontal="left" vertical="center"/>
    </xf>
    <xf numFmtId="0" fontId="21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 applyProtection="1" quotePrefix="1">
      <alignment horizontal="center" vertical="center"/>
      <protection/>
    </xf>
    <xf numFmtId="3" fontId="23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quotePrefix="1">
      <alignment horizontal="left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0" fontId="19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 quotePrefix="1">
      <alignment horizontal="left" wrapText="1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23" xfId="0" applyNumberFormat="1" applyFont="1" applyFill="1" applyBorder="1" applyAlignment="1">
      <alignment horizontal="right" vertical="top" wrapText="1"/>
    </xf>
    <xf numFmtId="0" fontId="11" fillId="33" borderId="32" xfId="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 quotePrefix="1">
      <alignment horizontal="left"/>
    </xf>
    <xf numFmtId="3" fontId="2" fillId="33" borderId="35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2" fillId="33" borderId="36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left"/>
    </xf>
    <xf numFmtId="3" fontId="2" fillId="33" borderId="23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 wrapText="1"/>
    </xf>
    <xf numFmtId="0" fontId="4" fillId="33" borderId="23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wrapText="1"/>
    </xf>
    <xf numFmtId="0" fontId="3" fillId="33" borderId="23" xfId="0" applyNumberFormat="1" applyFont="1" applyFill="1" applyBorder="1" applyAlignment="1" quotePrefix="1">
      <alignment horizontal="left"/>
    </xf>
    <xf numFmtId="0" fontId="3" fillId="33" borderId="23" xfId="0" applyNumberFormat="1" applyFont="1" applyFill="1" applyBorder="1" applyAlignment="1">
      <alignment wrapText="1"/>
    </xf>
    <xf numFmtId="0" fontId="4" fillId="33" borderId="23" xfId="0" applyNumberFormat="1" applyFont="1" applyFill="1" applyBorder="1" applyAlignment="1">
      <alignment wrapText="1"/>
    </xf>
    <xf numFmtId="0" fontId="4" fillId="33" borderId="23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left"/>
    </xf>
    <xf numFmtId="0" fontId="12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left" vertical="center" wrapText="1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left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left" vertical="center" wrapText="1"/>
    </xf>
    <xf numFmtId="3" fontId="4" fillId="11" borderId="12" xfId="0" applyNumberFormat="1" applyFont="1" applyFill="1" applyBorder="1" applyAlignment="1">
      <alignment horizontal="center" vertical="center" wrapText="1" readingOrder="1"/>
    </xf>
    <xf numFmtId="3" fontId="4" fillId="11" borderId="12" xfId="0" applyNumberFormat="1" applyFont="1" applyFill="1" applyBorder="1" applyAlignment="1">
      <alignment horizontal="center" vertical="center" wrapText="1"/>
    </xf>
    <xf numFmtId="3" fontId="4" fillId="11" borderId="11" xfId="0" applyNumberFormat="1" applyFont="1" applyFill="1" applyBorder="1" applyAlignment="1">
      <alignment horizontal="center" vertical="center" wrapText="1" readingOrder="1"/>
    </xf>
    <xf numFmtId="0" fontId="3" fillId="11" borderId="12" xfId="0" applyNumberFormat="1" applyFont="1" applyFill="1" applyBorder="1" applyAlignment="1">
      <alignment horizontal="center" vertical="center" wrapText="1"/>
    </xf>
    <xf numFmtId="0" fontId="4" fillId="11" borderId="12" xfId="0" applyNumberFormat="1" applyFont="1" applyFill="1" applyBorder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9" borderId="0" xfId="0" applyNumberFormat="1" applyFont="1" applyFill="1" applyBorder="1" applyAlignment="1">
      <alignment/>
    </xf>
    <xf numFmtId="0" fontId="4" fillId="9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3" fontId="4" fillId="9" borderId="0" xfId="0" applyNumberFormat="1" applyFont="1" applyFill="1" applyBorder="1" applyAlignment="1">
      <alignment/>
    </xf>
    <xf numFmtId="3" fontId="2" fillId="9" borderId="0" xfId="0" applyNumberFormat="1" applyFont="1" applyFill="1" applyAlignment="1">
      <alignment horizontal="left"/>
    </xf>
    <xf numFmtId="0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 wrapText="1"/>
    </xf>
    <xf numFmtId="3" fontId="2" fillId="9" borderId="0" xfId="0" applyNumberFormat="1" applyFont="1" applyFill="1" applyAlignment="1">
      <alignment horizontal="left"/>
    </xf>
    <xf numFmtId="3" fontId="2" fillId="9" borderId="0" xfId="0" applyNumberFormat="1" applyFont="1" applyFill="1" applyAlignment="1" quotePrefix="1">
      <alignment horizontal="left"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wrapText="1"/>
    </xf>
    <xf numFmtId="3" fontId="2" fillId="9" borderId="0" xfId="0" applyNumberFormat="1" applyFont="1" applyFill="1" applyAlignment="1">
      <alignment/>
    </xf>
    <xf numFmtId="3" fontId="8" fillId="9" borderId="0" xfId="0" applyNumberFormat="1" applyFont="1" applyFill="1" applyBorder="1" applyAlignment="1" quotePrefix="1">
      <alignment horizontal="left"/>
    </xf>
    <xf numFmtId="3" fontId="9" fillId="9" borderId="0" xfId="0" applyNumberFormat="1" applyFont="1" applyFill="1" applyBorder="1" applyAlignment="1" quotePrefix="1">
      <alignment horizontal="left"/>
    </xf>
    <xf numFmtId="3" fontId="8" fillId="9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3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4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1" borderId="41" xfId="0" applyNumberFormat="1" applyFont="1" applyFill="1" applyBorder="1" applyAlignment="1">
      <alignment horizontal="center" vertical="center" wrapText="1"/>
    </xf>
    <xf numFmtId="3" fontId="4" fillId="11" borderId="41" xfId="0" applyNumberFormat="1" applyFont="1" applyFill="1" applyBorder="1" applyAlignment="1">
      <alignment horizontal="center" vertical="center" wrapText="1" readingOrder="1"/>
    </xf>
    <xf numFmtId="3" fontId="4" fillId="11" borderId="41" xfId="0" applyNumberFormat="1" applyFont="1" applyFill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 readingOrder="1"/>
    </xf>
    <xf numFmtId="3" fontId="4" fillId="11" borderId="17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9" borderId="0" xfId="0" applyNumberFormat="1" applyFont="1" applyFill="1" applyBorder="1" applyAlignment="1">
      <alignment horizontal="left"/>
    </xf>
    <xf numFmtId="1" fontId="11" fillId="33" borderId="42" xfId="0" applyNumberFormat="1" applyFont="1" applyFill="1" applyBorder="1" applyAlignment="1">
      <alignment horizontal="left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44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vertical="center" wrapText="1"/>
    </xf>
    <xf numFmtId="0" fontId="12" fillId="11" borderId="29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left" vertical="center" wrapText="1"/>
    </xf>
    <xf numFmtId="0" fontId="31" fillId="38" borderId="42" xfId="0" applyFont="1" applyFill="1" applyBorder="1" applyAlignment="1">
      <alignment horizontal="center" vertical="center"/>
    </xf>
    <xf numFmtId="0" fontId="31" fillId="38" borderId="42" xfId="0" applyFont="1" applyFill="1" applyBorder="1" applyAlignment="1">
      <alignment horizontal="left" vertical="center" wrapText="1"/>
    </xf>
    <xf numFmtId="0" fontId="31" fillId="38" borderId="23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left" vertical="center" wrapText="1"/>
    </xf>
    <xf numFmtId="0" fontId="4" fillId="33" borderId="46" xfId="0" applyNumberFormat="1" applyFont="1" applyFill="1" applyBorder="1" applyAlignment="1">
      <alignment horizontal="center"/>
    </xf>
    <xf numFmtId="3" fontId="4" fillId="11" borderId="23" xfId="0" applyNumberFormat="1" applyFont="1" applyFill="1" applyBorder="1" applyAlignment="1">
      <alignment horizontal="center" vertical="center" wrapText="1" readingOrder="1"/>
    </xf>
    <xf numFmtId="3" fontId="5" fillId="11" borderId="23" xfId="0" applyNumberFormat="1" applyFont="1" applyFill="1" applyBorder="1" applyAlignment="1">
      <alignment horizontal="center" vertical="center" wrapText="1" readingOrder="1"/>
    </xf>
    <xf numFmtId="3" fontId="5" fillId="11" borderId="23" xfId="0" applyNumberFormat="1" applyFont="1" applyFill="1" applyBorder="1" applyAlignment="1">
      <alignment horizontal="center" vertical="center" wrapText="1" readingOrder="1"/>
    </xf>
    <xf numFmtId="3" fontId="4" fillId="11" borderId="23" xfId="0" applyNumberFormat="1" applyFont="1" applyFill="1" applyBorder="1" applyAlignment="1">
      <alignment horizontal="center" vertical="center" wrapText="1"/>
    </xf>
    <xf numFmtId="3" fontId="6" fillId="11" borderId="23" xfId="0" applyNumberFormat="1" applyFont="1" applyFill="1" applyBorder="1" applyAlignment="1">
      <alignment horizontal="center" vertical="center" wrapText="1" readingOrder="1"/>
    </xf>
    <xf numFmtId="0" fontId="3" fillId="16" borderId="23" xfId="0" applyNumberFormat="1" applyFont="1" applyFill="1" applyBorder="1" applyAlignment="1">
      <alignment horizontal="center"/>
    </xf>
    <xf numFmtId="0" fontId="4" fillId="16" borderId="23" xfId="0" applyNumberFormat="1" applyFont="1" applyFill="1" applyBorder="1" applyAlignment="1">
      <alignment/>
    </xf>
    <xf numFmtId="3" fontId="2" fillId="16" borderId="23" xfId="0" applyNumberFormat="1" applyFont="1" applyFill="1" applyBorder="1" applyAlignment="1">
      <alignment/>
    </xf>
    <xf numFmtId="0" fontId="3" fillId="11" borderId="39" xfId="0" applyNumberFormat="1" applyFont="1" applyFill="1" applyBorder="1" applyAlignment="1">
      <alignment horizontal="center" vertical="center" wrapText="1"/>
    </xf>
    <xf numFmtId="0" fontId="4" fillId="11" borderId="40" xfId="0" applyNumberFormat="1" applyFont="1" applyFill="1" applyBorder="1" applyAlignment="1">
      <alignment horizontal="center" vertical="center" wrapText="1"/>
    </xf>
    <xf numFmtId="3" fontId="4" fillId="11" borderId="40" xfId="0" applyNumberFormat="1" applyFont="1" applyFill="1" applyBorder="1" applyAlignment="1">
      <alignment horizontal="center" vertical="center" wrapText="1" readingOrder="1"/>
    </xf>
    <xf numFmtId="3" fontId="4" fillId="11" borderId="40" xfId="0" applyNumberFormat="1" applyFont="1" applyFill="1" applyBorder="1" applyAlignment="1">
      <alignment horizontal="center" vertical="center" wrapText="1"/>
    </xf>
    <xf numFmtId="3" fontId="4" fillId="11" borderId="47" xfId="0" applyNumberFormat="1" applyFont="1" applyFill="1" applyBorder="1" applyAlignment="1">
      <alignment horizontal="center" vertical="center" wrapText="1" readingOrder="1"/>
    </xf>
    <xf numFmtId="3" fontId="4" fillId="11" borderId="48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1" borderId="12" xfId="0" applyNumberFormat="1" applyFont="1" applyFill="1" applyBorder="1" applyAlignment="1">
      <alignment horizontal="center"/>
    </xf>
    <xf numFmtId="0" fontId="3" fillId="11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 horizontal="left" vertical="center"/>
    </xf>
    <xf numFmtId="3" fontId="2" fillId="33" borderId="51" xfId="0" applyNumberFormat="1" applyFont="1" applyFill="1" applyBorder="1" applyAlignment="1">
      <alignment horizontal="left" vertical="center"/>
    </xf>
    <xf numFmtId="3" fontId="2" fillId="33" borderId="16" xfId="0" applyNumberFormat="1" applyFont="1" applyFill="1" applyBorder="1" applyAlignment="1">
      <alignment vertical="center"/>
    </xf>
    <xf numFmtId="3" fontId="4" fillId="11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1" fillId="33" borderId="52" xfId="0" applyNumberFormat="1" applyFont="1" applyFill="1" applyBorder="1" applyAlignment="1">
      <alignment horizontal="left" vertical="center" wrapText="1"/>
    </xf>
    <xf numFmtId="1" fontId="11" fillId="33" borderId="16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33" borderId="3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left" vertical="center"/>
    </xf>
    <xf numFmtId="3" fontId="2" fillId="33" borderId="53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2" fillId="33" borderId="31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3" fontId="2" fillId="11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1" fontId="11" fillId="33" borderId="53" xfId="0" applyNumberFormat="1" applyFont="1" applyFill="1" applyBorder="1" applyAlignment="1">
      <alignment horizontal="left" vertical="center" wrapText="1"/>
    </xf>
    <xf numFmtId="3" fontId="11" fillId="33" borderId="54" xfId="0" applyNumberFormat="1" applyFont="1" applyFill="1" applyBorder="1" applyAlignment="1">
      <alignment horizontal="right"/>
    </xf>
    <xf numFmtId="3" fontId="12" fillId="33" borderId="54" xfId="0" applyNumberFormat="1" applyFont="1" applyFill="1" applyBorder="1" applyAlignment="1">
      <alignment horizontal="right"/>
    </xf>
    <xf numFmtId="3" fontId="12" fillId="33" borderId="34" xfId="0" applyNumberFormat="1" applyFont="1" applyFill="1" applyBorder="1" applyAlignment="1">
      <alignment horizontal="right"/>
    </xf>
    <xf numFmtId="3" fontId="2" fillId="33" borderId="51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wrapText="1"/>
    </xf>
    <xf numFmtId="3" fontId="7" fillId="33" borderId="23" xfId="0" applyNumberFormat="1" applyFont="1" applyFill="1" applyBorder="1" applyAlignment="1">
      <alignment wrapText="1"/>
    </xf>
    <xf numFmtId="3" fontId="2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wrapText="1"/>
    </xf>
    <xf numFmtId="0" fontId="3" fillId="33" borderId="0" xfId="0" applyFont="1" applyFill="1" applyAlignment="1">
      <alignment/>
    </xf>
    <xf numFmtId="3" fontId="30" fillId="33" borderId="12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7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/>
    </xf>
    <xf numFmtId="3" fontId="4" fillId="33" borderId="56" xfId="0" applyNumberFormat="1" applyFont="1" applyFill="1" applyBorder="1" applyAlignment="1">
      <alignment horizontal="left"/>
    </xf>
    <xf numFmtId="3" fontId="2" fillId="33" borderId="57" xfId="0" applyNumberFormat="1" applyFont="1" applyFill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 vertical="center"/>
    </xf>
    <xf numFmtId="4" fontId="31" fillId="34" borderId="48" xfId="0" applyNumberFormat="1" applyFont="1" applyFill="1" applyBorder="1" applyAlignment="1">
      <alignment horizontal="right" vertical="center"/>
    </xf>
    <xf numFmtId="4" fontId="31" fillId="34" borderId="59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6" xfId="0" applyNumberFormat="1" applyFont="1" applyFill="1" applyBorder="1" applyAlignment="1">
      <alignment horizontal="right" vertical="center"/>
    </xf>
    <xf numFmtId="4" fontId="31" fillId="34" borderId="10" xfId="0" applyNumberFormat="1" applyFont="1" applyFill="1" applyBorder="1" applyAlignment="1">
      <alignment horizontal="right" vertical="center"/>
    </xf>
    <xf numFmtId="4" fontId="31" fillId="34" borderId="56" xfId="0" applyNumberFormat="1" applyFont="1" applyFill="1" applyBorder="1" applyAlignment="1">
      <alignment horizontal="right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right" vertical="center"/>
    </xf>
    <xf numFmtId="4" fontId="32" fillId="3" borderId="60" xfId="0" applyNumberFormat="1" applyFont="1" applyFill="1" applyBorder="1" applyAlignment="1">
      <alignment horizontal="right" vertical="center"/>
    </xf>
    <xf numFmtId="4" fontId="32" fillId="3" borderId="58" xfId="0" applyNumberFormat="1" applyFont="1" applyFill="1" applyBorder="1" applyAlignment="1">
      <alignment horizontal="right" vertical="center"/>
    </xf>
    <xf numFmtId="4" fontId="12" fillId="34" borderId="48" xfId="0" applyNumberFormat="1" applyFont="1" applyFill="1" applyBorder="1" applyAlignment="1">
      <alignment horizontal="right" vertical="center"/>
    </xf>
    <xf numFmtId="4" fontId="12" fillId="34" borderId="59" xfId="0" applyNumberFormat="1" applyFont="1" applyFill="1" applyBorder="1" applyAlignment="1">
      <alignment horizontal="right" vertical="center"/>
    </xf>
    <xf numFmtId="4" fontId="31" fillId="38" borderId="31" xfId="0" applyNumberFormat="1" applyFont="1" applyFill="1" applyBorder="1" applyAlignment="1">
      <alignment horizontal="right" vertical="center"/>
    </xf>
    <xf numFmtId="4" fontId="31" fillId="38" borderId="14" xfId="0" applyNumberFormat="1" applyFont="1" applyFill="1" applyBorder="1" applyAlignment="1">
      <alignment horizontal="right" vertical="center"/>
    </xf>
    <xf numFmtId="0" fontId="2" fillId="9" borderId="10" xfId="0" applyNumberFormat="1" applyFont="1" applyFill="1" applyBorder="1" applyAlignment="1">
      <alignment horizontal="left" vertical="center"/>
    </xf>
    <xf numFmtId="0" fontId="2" fillId="9" borderId="11" xfId="0" applyNumberFormat="1" applyFont="1" applyFill="1" applyBorder="1" applyAlignment="1">
      <alignment horizontal="left" vertical="center"/>
    </xf>
    <xf numFmtId="0" fontId="2" fillId="9" borderId="56" xfId="0" applyNumberFormat="1" applyFont="1" applyFill="1" applyBorder="1" applyAlignment="1">
      <alignment horizontal="left" vertical="center"/>
    </xf>
    <xf numFmtId="3" fontId="2" fillId="33" borderId="31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4" fontId="17" fillId="37" borderId="55" xfId="0" applyNumberFormat="1" applyFont="1" applyFill="1" applyBorder="1" applyAlignment="1">
      <alignment horizontal="right" vertical="center"/>
    </xf>
    <xf numFmtId="4" fontId="17" fillId="37" borderId="61" xfId="0" applyNumberFormat="1" applyFont="1" applyFill="1" applyBorder="1" applyAlignment="1">
      <alignment horizontal="right" vertical="center"/>
    </xf>
    <xf numFmtId="0" fontId="12" fillId="11" borderId="12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/>
    </xf>
    <xf numFmtId="4" fontId="12" fillId="35" borderId="62" xfId="0" applyNumberFormat="1" applyFont="1" applyFill="1" applyBorder="1" applyAlignment="1">
      <alignment horizontal="right" vertical="center"/>
    </xf>
    <xf numFmtId="4" fontId="12" fillId="35" borderId="63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2" fillId="34" borderId="56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0" fontId="13" fillId="33" borderId="19" xfId="0" applyNumberFormat="1" applyFont="1" applyFill="1" applyBorder="1" applyAlignment="1" applyProtection="1" quotePrefix="1">
      <alignment horizontal="left" wrapText="1"/>
      <protection/>
    </xf>
    <xf numFmtId="0" fontId="25" fillId="33" borderId="19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4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3" fontId="17" fillId="33" borderId="31" xfId="0" applyNumberFormat="1" applyFont="1" applyFill="1" applyBorder="1" applyAlignment="1">
      <alignment horizontal="center"/>
    </xf>
    <xf numFmtId="3" fontId="17" fillId="33" borderId="64" xfId="0" applyNumberFormat="1" applyFont="1" applyFill="1" applyBorder="1" applyAlignment="1">
      <alignment horizontal="center"/>
    </xf>
    <xf numFmtId="3" fontId="17" fillId="33" borderId="14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24" fillId="0" borderId="10" xfId="0" applyNumberFormat="1" applyFont="1" applyFill="1" applyBorder="1" applyAlignment="1" applyProtection="1">
      <alignment horizontal="left"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4" fontId="24" fillId="0" borderId="12" xfId="0" applyNumberFormat="1" applyFont="1" applyFill="1" applyBorder="1" applyAlignment="1" applyProtection="1">
      <alignment horizontal="right" wrapText="1"/>
      <protection/>
    </xf>
    <xf numFmtId="4" fontId="24" fillId="0" borderId="10" xfId="0" applyNumberFormat="1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view="pageBreakPreview" zoomScale="75" zoomScaleNormal="75" zoomScaleSheetLayoutView="75" zoomScalePageLayoutView="0" workbookViewId="0" topLeftCell="A118">
      <selection activeCell="C23" sqref="C23"/>
    </sheetView>
  </sheetViews>
  <sheetFormatPr defaultColWidth="9.140625" defaultRowHeight="12.75"/>
  <cols>
    <col min="1" max="1" width="11.140625" style="41" customWidth="1"/>
    <col min="2" max="2" width="42.57421875" style="42" customWidth="1"/>
    <col min="3" max="3" width="22.140625" style="29" customWidth="1"/>
    <col min="4" max="4" width="15.57421875" style="30" customWidth="1"/>
    <col min="5" max="5" width="15.57421875" style="29" customWidth="1"/>
    <col min="6" max="7" width="13.421875" style="29" customWidth="1"/>
    <col min="8" max="8" width="16.421875" style="29" customWidth="1"/>
    <col min="9" max="9" width="14.421875" style="29" customWidth="1"/>
    <col min="10" max="10" width="14.28125" style="29" customWidth="1"/>
    <col min="11" max="12" width="10.140625" style="29" hidden="1" customWidth="1"/>
    <col min="13" max="13" width="11.140625" style="29" hidden="1" customWidth="1"/>
    <col min="14" max="14" width="20.8515625" style="29" hidden="1" customWidth="1"/>
    <col min="15" max="15" width="14.57421875" style="29" customWidth="1"/>
    <col min="16" max="16" width="13.28125" style="29" customWidth="1"/>
    <col min="17" max="17" width="15.421875" style="29" customWidth="1"/>
    <col min="18" max="18" width="12.7109375" style="29" customWidth="1"/>
    <col min="19" max="19" width="13.57421875" style="29" customWidth="1"/>
    <col min="20" max="20" width="15.421875" style="29" customWidth="1"/>
    <col min="21" max="65" width="9.140625" style="29" customWidth="1"/>
    <col min="66" max="16384" width="9.140625" style="29" customWidth="1"/>
  </cols>
  <sheetData>
    <row r="1" spans="1:18" ht="34.5" customHeight="1">
      <c r="A1" s="312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39"/>
    </row>
    <row r="2" spans="1:18" ht="34.5" customHeight="1">
      <c r="A2" s="224" t="s">
        <v>208</v>
      </c>
      <c r="B2" s="225"/>
      <c r="C2" s="225"/>
      <c r="D2" s="225"/>
      <c r="E2" s="225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6.5" customHeight="1">
      <c r="A3" s="225"/>
      <c r="B3" s="225"/>
      <c r="C3" s="225"/>
      <c r="D3" s="225"/>
      <c r="E3" s="22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5" ht="23.25" customHeight="1">
      <c r="A4" s="36" t="s">
        <v>173</v>
      </c>
      <c r="B4" s="46"/>
      <c r="C4" s="46"/>
      <c r="D4" s="70"/>
      <c r="E4" s="46"/>
    </row>
    <row r="5" spans="1:5" ht="18" customHeight="1" thickBot="1">
      <c r="A5" s="68"/>
      <c r="B5" s="46"/>
      <c r="C5" s="46"/>
      <c r="D5" s="70"/>
      <c r="E5" s="46"/>
    </row>
    <row r="6" spans="1:4" ht="33" customHeight="1" thickBot="1">
      <c r="A6" s="321" t="s">
        <v>5</v>
      </c>
      <c r="B6" s="322"/>
      <c r="C6" s="31" t="s">
        <v>194</v>
      </c>
      <c r="D6" s="32"/>
    </row>
    <row r="7" spans="1:4" ht="34.5" customHeight="1" thickBot="1">
      <c r="A7" s="291" t="s">
        <v>78</v>
      </c>
      <c r="B7" s="292"/>
      <c r="C7" s="24">
        <f>C29</f>
        <v>588343</v>
      </c>
      <c r="D7" s="32"/>
    </row>
    <row r="8" spans="1:4" ht="34.5" customHeight="1" thickBot="1">
      <c r="A8" s="291" t="s">
        <v>79</v>
      </c>
      <c r="B8" s="292"/>
      <c r="C8" s="24">
        <f>C61+C60</f>
        <v>4000</v>
      </c>
      <c r="D8" s="32"/>
    </row>
    <row r="9" spans="1:4" ht="34.5" customHeight="1" thickBot="1">
      <c r="A9" s="291" t="s">
        <v>83</v>
      </c>
      <c r="B9" s="292"/>
      <c r="C9" s="24">
        <f>D96+D146+D210</f>
        <v>648000</v>
      </c>
      <c r="D9" s="32"/>
    </row>
    <row r="10" spans="1:4" ht="34.5" customHeight="1" thickBot="1">
      <c r="A10" s="317" t="s">
        <v>93</v>
      </c>
      <c r="B10" s="318"/>
      <c r="C10" s="24">
        <f>E96+E146+E210</f>
        <v>1163450</v>
      </c>
      <c r="D10" s="32"/>
    </row>
    <row r="11" spans="1:4" ht="40.5" customHeight="1" thickBot="1">
      <c r="A11" s="317" t="s">
        <v>73</v>
      </c>
      <c r="B11" s="318"/>
      <c r="C11" s="24">
        <f>C157</f>
        <v>60000</v>
      </c>
      <c r="D11" s="32"/>
    </row>
    <row r="12" spans="1:4" ht="45.75" customHeight="1" thickBot="1">
      <c r="A12" s="317" t="s">
        <v>199</v>
      </c>
      <c r="B12" s="318"/>
      <c r="C12" s="24">
        <f>Q146</f>
        <v>30000</v>
      </c>
      <c r="D12" s="32"/>
    </row>
    <row r="13" spans="1:4" ht="34.5" customHeight="1" thickBot="1">
      <c r="A13" s="317" t="s">
        <v>91</v>
      </c>
      <c r="B13" s="318"/>
      <c r="C13" s="24">
        <f>F146</f>
        <v>137300</v>
      </c>
      <c r="D13" s="32"/>
    </row>
    <row r="14" spans="1:4" ht="34.5" customHeight="1" thickBot="1">
      <c r="A14" s="317" t="s">
        <v>92</v>
      </c>
      <c r="B14" s="318"/>
      <c r="C14" s="24">
        <f>G96+G146</f>
        <v>400600</v>
      </c>
      <c r="D14" s="32"/>
    </row>
    <row r="15" spans="1:4" ht="34.5" customHeight="1" thickBot="1">
      <c r="A15" s="293" t="s">
        <v>152</v>
      </c>
      <c r="B15" s="294"/>
      <c r="C15" s="25">
        <f>H146</f>
        <v>45000</v>
      </c>
      <c r="D15" s="32"/>
    </row>
    <row r="16" spans="1:4" ht="34.5" customHeight="1" thickBot="1">
      <c r="A16" s="291" t="s">
        <v>147</v>
      </c>
      <c r="B16" s="292"/>
      <c r="C16" s="24">
        <f>R146</f>
        <v>8000</v>
      </c>
      <c r="D16" s="32"/>
    </row>
    <row r="17" spans="1:4" ht="34.5" customHeight="1" thickBot="1">
      <c r="A17" s="293" t="s">
        <v>114</v>
      </c>
      <c r="B17" s="294"/>
      <c r="C17" s="25">
        <f>J146</f>
        <v>222000</v>
      </c>
      <c r="D17" s="32"/>
    </row>
    <row r="18" spans="1:4" ht="34.5" customHeight="1" thickBot="1">
      <c r="A18" s="291" t="s">
        <v>115</v>
      </c>
      <c r="B18" s="292"/>
      <c r="C18" s="24">
        <f>O146+O210</f>
        <v>301300</v>
      </c>
      <c r="D18" s="32"/>
    </row>
    <row r="19" spans="1:4" ht="34.5" customHeight="1" thickBot="1">
      <c r="A19" s="293" t="s">
        <v>117</v>
      </c>
      <c r="B19" s="294"/>
      <c r="C19" s="25">
        <f>I146</f>
        <v>62000</v>
      </c>
      <c r="D19" s="32"/>
    </row>
    <row r="20" spans="1:4" ht="34.5" customHeight="1" thickBot="1">
      <c r="A20" s="295" t="s">
        <v>99</v>
      </c>
      <c r="B20" s="296" t="s">
        <v>98</v>
      </c>
      <c r="C20" s="24">
        <f>P146</f>
        <v>8000</v>
      </c>
      <c r="D20" s="32"/>
    </row>
    <row r="21" spans="1:4" ht="34.5" customHeight="1" thickBot="1">
      <c r="A21" s="341" t="s">
        <v>178</v>
      </c>
      <c r="B21" s="342"/>
      <c r="C21" s="24">
        <f>C232</f>
        <v>7055000</v>
      </c>
      <c r="D21" s="32"/>
    </row>
    <row r="22" spans="1:4" ht="34.5" customHeight="1" thickBot="1">
      <c r="A22" s="341" t="s">
        <v>198</v>
      </c>
      <c r="B22" s="342"/>
      <c r="C22" s="304">
        <f>S146</f>
        <v>72428.86</v>
      </c>
      <c r="D22" s="32"/>
    </row>
    <row r="23" spans="1:4" ht="34.5" customHeight="1">
      <c r="A23" s="278" t="s">
        <v>1</v>
      </c>
      <c r="B23" s="279"/>
      <c r="C23" s="280">
        <f>SUM(C7:C22)</f>
        <v>10805421.86</v>
      </c>
      <c r="D23" s="29"/>
    </row>
    <row r="24" spans="1:4" ht="15.75">
      <c r="A24" s="319" t="s">
        <v>185</v>
      </c>
      <c r="B24" s="320"/>
      <c r="C24" s="277">
        <f>SUM(C7:C20)+C22</f>
        <v>3750421.86</v>
      </c>
      <c r="D24" s="34"/>
    </row>
    <row r="25" spans="1:9" ht="19.5" customHeight="1">
      <c r="A25" s="33"/>
      <c r="B25" s="26"/>
      <c r="D25" s="35"/>
      <c r="E25" s="26"/>
      <c r="F25" s="26"/>
      <c r="G25" s="26"/>
      <c r="H25" s="26"/>
      <c r="I25" s="26"/>
    </row>
    <row r="26" spans="1:20" s="37" customFormat="1" ht="20.25" customHeight="1">
      <c r="A26" s="216" t="s">
        <v>144</v>
      </c>
      <c r="B26" s="217"/>
      <c r="C26" s="218"/>
      <c r="D26" s="219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20" t="s">
        <v>4</v>
      </c>
      <c r="R26" s="220"/>
      <c r="S26" s="218"/>
      <c r="T26" s="218"/>
    </row>
    <row r="27" spans="1:20" ht="15.75" customHeight="1" thickBot="1">
      <c r="A27" s="257"/>
      <c r="B27" s="38"/>
      <c r="C27" s="314" t="s">
        <v>66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8"/>
      <c r="S27" s="39"/>
      <c r="T27" s="40"/>
    </row>
    <row r="28" spans="1:18" s="30" customFormat="1" ht="66" customHeight="1" thickBot="1">
      <c r="A28" s="258" t="s">
        <v>30</v>
      </c>
      <c r="B28" s="258" t="s">
        <v>3</v>
      </c>
      <c r="C28" s="258" t="s">
        <v>194</v>
      </c>
      <c r="D28" s="259" t="s">
        <v>65</v>
      </c>
      <c r="E28" s="258" t="s">
        <v>67</v>
      </c>
      <c r="F28" s="258" t="s">
        <v>68</v>
      </c>
      <c r="G28" s="258" t="s">
        <v>71</v>
      </c>
      <c r="H28" s="260" t="s">
        <v>69</v>
      </c>
      <c r="I28" s="260" t="s">
        <v>209</v>
      </c>
      <c r="J28" s="261"/>
      <c r="K28" s="258"/>
      <c r="L28" s="258"/>
      <c r="M28" s="258"/>
      <c r="N28" s="262"/>
      <c r="O28" s="262"/>
      <c r="P28" s="258"/>
      <c r="Q28" s="258"/>
      <c r="R28" s="258"/>
    </row>
    <row r="29" spans="1:18" ht="24.75" customHeight="1" thickBot="1">
      <c r="A29" s="174">
        <v>32</v>
      </c>
      <c r="B29" s="175" t="s">
        <v>39</v>
      </c>
      <c r="C29" s="176">
        <f>C30+C33+C40+C51</f>
        <v>588343</v>
      </c>
      <c r="D29" s="176">
        <f>D30+D33+D40+D51</f>
        <v>287280</v>
      </c>
      <c r="E29" s="176">
        <f aca="true" t="shared" si="0" ref="E29:N29">E30+E33+E40+E51</f>
        <v>160000</v>
      </c>
      <c r="F29" s="176">
        <f t="shared" si="0"/>
        <v>85000</v>
      </c>
      <c r="G29" s="176">
        <f t="shared" si="0"/>
        <v>12000</v>
      </c>
      <c r="H29" s="176">
        <f t="shared" si="0"/>
        <v>44063</v>
      </c>
      <c r="I29" s="176"/>
      <c r="J29" s="176">
        <f t="shared" si="0"/>
        <v>0</v>
      </c>
      <c r="K29" s="176">
        <f t="shared" si="0"/>
        <v>0</v>
      </c>
      <c r="L29" s="176">
        <f t="shared" si="0"/>
        <v>0</v>
      </c>
      <c r="M29" s="176">
        <f t="shared" si="0"/>
        <v>0</v>
      </c>
      <c r="N29" s="176">
        <f t="shared" si="0"/>
        <v>0</v>
      </c>
      <c r="O29" s="176"/>
      <c r="P29" s="176">
        <f>P30+P33+P40+P51</f>
        <v>0</v>
      </c>
      <c r="Q29" s="176">
        <f>Q30+Q33+Q40+Q51</f>
        <v>0</v>
      </c>
      <c r="R29" s="176"/>
    </row>
    <row r="30" spans="1:18" ht="24.75" customHeight="1" thickBot="1">
      <c r="A30" s="174">
        <v>321</v>
      </c>
      <c r="B30" s="175" t="s">
        <v>40</v>
      </c>
      <c r="C30" s="176">
        <f aca="true" t="shared" si="1" ref="C30:Q30">SUM(C31:C32)</f>
        <v>7356</v>
      </c>
      <c r="D30" s="176">
        <f t="shared" si="1"/>
        <v>7356</v>
      </c>
      <c r="E30" s="176">
        <f t="shared" si="1"/>
        <v>0</v>
      </c>
      <c r="F30" s="176">
        <f t="shared" si="1"/>
        <v>0</v>
      </c>
      <c r="G30" s="176">
        <f t="shared" si="1"/>
        <v>0</v>
      </c>
      <c r="H30" s="176">
        <f t="shared" si="1"/>
        <v>0</v>
      </c>
      <c r="I30" s="176"/>
      <c r="J30" s="176">
        <f t="shared" si="1"/>
        <v>0</v>
      </c>
      <c r="K30" s="176">
        <f t="shared" si="1"/>
        <v>0</v>
      </c>
      <c r="L30" s="176">
        <f t="shared" si="1"/>
        <v>0</v>
      </c>
      <c r="M30" s="176">
        <f t="shared" si="1"/>
        <v>0</v>
      </c>
      <c r="N30" s="176">
        <f t="shared" si="1"/>
        <v>0</v>
      </c>
      <c r="O30" s="176"/>
      <c r="P30" s="176">
        <f t="shared" si="1"/>
        <v>0</v>
      </c>
      <c r="Q30" s="176">
        <f t="shared" si="1"/>
        <v>0</v>
      </c>
      <c r="R30" s="176"/>
    </row>
    <row r="31" spans="1:18" ht="24.75" customHeight="1" thickBot="1">
      <c r="A31" s="177">
        <v>3211</v>
      </c>
      <c r="B31" s="178" t="s">
        <v>8</v>
      </c>
      <c r="C31" s="179">
        <f>SUM(D31:J31)</f>
        <v>3956</v>
      </c>
      <c r="D31" s="180">
        <v>3956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8" ht="24.75" customHeight="1" thickBot="1">
      <c r="A32" s="177">
        <v>3213</v>
      </c>
      <c r="B32" s="178" t="s">
        <v>49</v>
      </c>
      <c r="C32" s="179">
        <f>SUM(D32:J32)</f>
        <v>3400</v>
      </c>
      <c r="D32" s="180">
        <v>3400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</row>
    <row r="33" spans="1:18" s="43" customFormat="1" ht="24.75" customHeight="1" thickBot="1">
      <c r="A33" s="181">
        <v>322</v>
      </c>
      <c r="B33" s="182" t="s">
        <v>50</v>
      </c>
      <c r="C33" s="176">
        <f>SUM(C34:C39)</f>
        <v>270444</v>
      </c>
      <c r="D33" s="183">
        <f>SUM(D34:D39)</f>
        <v>110444</v>
      </c>
      <c r="E33" s="183">
        <f aca="true" t="shared" si="2" ref="E33:Q33">SUM(E34:E39)</f>
        <v>160000</v>
      </c>
      <c r="F33" s="183">
        <f t="shared" si="2"/>
        <v>0</v>
      </c>
      <c r="G33" s="183">
        <f t="shared" si="2"/>
        <v>0</v>
      </c>
      <c r="H33" s="183">
        <f t="shared" si="2"/>
        <v>0</v>
      </c>
      <c r="I33" s="183"/>
      <c r="J33" s="183">
        <f t="shared" si="2"/>
        <v>0</v>
      </c>
      <c r="K33" s="183">
        <f t="shared" si="2"/>
        <v>0</v>
      </c>
      <c r="L33" s="183">
        <f t="shared" si="2"/>
        <v>0</v>
      </c>
      <c r="M33" s="183">
        <f t="shared" si="2"/>
        <v>0</v>
      </c>
      <c r="N33" s="183">
        <f t="shared" si="2"/>
        <v>0</v>
      </c>
      <c r="O33" s="183"/>
      <c r="P33" s="176">
        <f t="shared" si="2"/>
        <v>0</v>
      </c>
      <c r="Q33" s="176">
        <f t="shared" si="2"/>
        <v>0</v>
      </c>
      <c r="R33" s="176"/>
    </row>
    <row r="34" spans="1:18" ht="24.75" customHeight="1" thickBot="1">
      <c r="A34" s="177">
        <v>3221</v>
      </c>
      <c r="B34" s="184" t="s">
        <v>14</v>
      </c>
      <c r="C34" s="179">
        <f aca="true" t="shared" si="3" ref="C34:C39">SUM(D34:J34)</f>
        <v>100000</v>
      </c>
      <c r="D34" s="180">
        <v>100000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24.75" customHeight="1" thickBot="1">
      <c r="A35" s="177">
        <v>3222</v>
      </c>
      <c r="B35" s="188" t="s">
        <v>26</v>
      </c>
      <c r="C35" s="179">
        <f t="shared" si="3"/>
        <v>100</v>
      </c>
      <c r="D35" s="180">
        <v>100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24.75" customHeight="1" thickBot="1">
      <c r="A36" s="177">
        <v>3223</v>
      </c>
      <c r="B36" s="178" t="s">
        <v>9</v>
      </c>
      <c r="C36" s="179">
        <f t="shared" si="3"/>
        <v>160000</v>
      </c>
      <c r="D36" s="180"/>
      <c r="E36" s="179">
        <v>160000</v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24.75" customHeight="1" thickBot="1">
      <c r="A37" s="177">
        <v>3224</v>
      </c>
      <c r="B37" s="184" t="s">
        <v>51</v>
      </c>
      <c r="C37" s="179">
        <f t="shared" si="3"/>
        <v>6344</v>
      </c>
      <c r="D37" s="180">
        <v>6344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24.75" customHeight="1" thickBot="1">
      <c r="A38" s="177">
        <v>3225</v>
      </c>
      <c r="B38" s="178" t="s">
        <v>15</v>
      </c>
      <c r="C38" s="179">
        <f t="shared" si="3"/>
        <v>4000</v>
      </c>
      <c r="D38" s="180">
        <v>4000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24.75" customHeight="1" thickBot="1">
      <c r="A39" s="177">
        <v>3227</v>
      </c>
      <c r="B39" s="185" t="s">
        <v>34</v>
      </c>
      <c r="C39" s="179">
        <f t="shared" si="3"/>
        <v>0</v>
      </c>
      <c r="D39" s="180">
        <v>0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s="43" customFormat="1" ht="24.75" customHeight="1" thickBot="1">
      <c r="A40" s="181">
        <v>323</v>
      </c>
      <c r="B40" s="186" t="s">
        <v>43</v>
      </c>
      <c r="C40" s="176">
        <f>SUM(C41:C50)</f>
        <v>286593</v>
      </c>
      <c r="D40" s="183">
        <f>SUM(D41:D50)</f>
        <v>145530</v>
      </c>
      <c r="E40" s="183">
        <f aca="true" t="shared" si="4" ref="E40:N40">SUM(E41:E50)</f>
        <v>0</v>
      </c>
      <c r="F40" s="183">
        <f t="shared" si="4"/>
        <v>85000</v>
      </c>
      <c r="G40" s="183">
        <f t="shared" si="4"/>
        <v>12000</v>
      </c>
      <c r="H40" s="183">
        <f t="shared" si="4"/>
        <v>44063</v>
      </c>
      <c r="I40" s="183"/>
      <c r="J40" s="183">
        <f t="shared" si="4"/>
        <v>0</v>
      </c>
      <c r="K40" s="183">
        <f t="shared" si="4"/>
        <v>0</v>
      </c>
      <c r="L40" s="183">
        <f t="shared" si="4"/>
        <v>0</v>
      </c>
      <c r="M40" s="183">
        <f t="shared" si="4"/>
        <v>0</v>
      </c>
      <c r="N40" s="183">
        <f t="shared" si="4"/>
        <v>0</v>
      </c>
      <c r="O40" s="183"/>
      <c r="P40" s="183">
        <f>P41+P42+P43+P44+P45+P46+P47+P48+P49+P50</f>
        <v>0</v>
      </c>
      <c r="Q40" s="183">
        <f>Q41+Q42+Q43+Q44+Q45+Q46+Q47+Q48+Q49+Q50</f>
        <v>0</v>
      </c>
      <c r="R40" s="183"/>
    </row>
    <row r="41" spans="1:18" ht="24.75" customHeight="1" thickBot="1">
      <c r="A41" s="177">
        <v>3231</v>
      </c>
      <c r="B41" s="178" t="s">
        <v>52</v>
      </c>
      <c r="C41" s="179">
        <f>SUM(D41:J41)</f>
        <v>112000</v>
      </c>
      <c r="D41" s="180">
        <v>27000</v>
      </c>
      <c r="E41" s="179"/>
      <c r="F41" s="179">
        <v>85000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24.75" customHeight="1" thickBot="1">
      <c r="A42" s="177">
        <v>3232</v>
      </c>
      <c r="B42" s="178" t="s">
        <v>16</v>
      </c>
      <c r="C42" s="179">
        <f aca="true" t="shared" si="5" ref="C42:C50">SUM(D42:J42)</f>
        <v>74063</v>
      </c>
      <c r="D42" s="180">
        <v>30000</v>
      </c>
      <c r="E42" s="179"/>
      <c r="F42" s="179"/>
      <c r="G42" s="179"/>
      <c r="H42" s="179">
        <v>44063</v>
      </c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24.75" customHeight="1" thickBot="1">
      <c r="A43" s="177">
        <v>3232</v>
      </c>
      <c r="B43" s="178" t="s">
        <v>76</v>
      </c>
      <c r="C43" s="179">
        <f t="shared" si="5"/>
        <v>0</v>
      </c>
      <c r="D43" s="180">
        <v>0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24.75" customHeight="1" thickBot="1">
      <c r="A44" s="177">
        <v>3233</v>
      </c>
      <c r="B44" s="178" t="s">
        <v>17</v>
      </c>
      <c r="C44" s="179">
        <f t="shared" si="5"/>
        <v>0</v>
      </c>
      <c r="D44" s="180">
        <v>0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24.75" customHeight="1" thickBot="1">
      <c r="A45" s="177">
        <v>3234</v>
      </c>
      <c r="B45" s="178" t="s">
        <v>11</v>
      </c>
      <c r="C45" s="179">
        <f t="shared" si="5"/>
        <v>35200</v>
      </c>
      <c r="D45" s="180">
        <v>35200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24.75" customHeight="1" thickBot="1">
      <c r="A46" s="177">
        <v>3235</v>
      </c>
      <c r="B46" s="178" t="s">
        <v>10</v>
      </c>
      <c r="C46" s="179">
        <f t="shared" si="5"/>
        <v>0</v>
      </c>
      <c r="D46" s="180">
        <v>0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24.75" customHeight="1" thickBot="1">
      <c r="A47" s="177">
        <v>3236</v>
      </c>
      <c r="B47" s="184" t="s">
        <v>53</v>
      </c>
      <c r="C47" s="179">
        <f t="shared" si="5"/>
        <v>22000</v>
      </c>
      <c r="D47" s="180">
        <v>10000</v>
      </c>
      <c r="E47" s="179"/>
      <c r="F47" s="179"/>
      <c r="G47" s="179">
        <v>12000</v>
      </c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24.75" customHeight="1" thickBot="1">
      <c r="A48" s="177">
        <v>3237</v>
      </c>
      <c r="B48" s="178" t="s">
        <v>18</v>
      </c>
      <c r="C48" s="179">
        <f t="shared" si="5"/>
        <v>100</v>
      </c>
      <c r="D48" s="180">
        <v>100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24.75" customHeight="1" thickBot="1">
      <c r="A49" s="177">
        <v>3238</v>
      </c>
      <c r="B49" s="178" t="s">
        <v>19</v>
      </c>
      <c r="C49" s="179">
        <f t="shared" si="5"/>
        <v>25000</v>
      </c>
      <c r="D49" s="180">
        <v>25000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24.75" customHeight="1" thickBot="1">
      <c r="A50" s="177">
        <v>3239</v>
      </c>
      <c r="B50" s="178" t="s">
        <v>20</v>
      </c>
      <c r="C50" s="179">
        <f t="shared" si="5"/>
        <v>18230</v>
      </c>
      <c r="D50" s="180">
        <v>18230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s="43" customFormat="1" ht="24.75" customHeight="1" thickBot="1">
      <c r="A51" s="181">
        <v>329</v>
      </c>
      <c r="B51" s="186" t="s">
        <v>46</v>
      </c>
      <c r="C51" s="176">
        <f>C52+C53+C54+C55</f>
        <v>23950</v>
      </c>
      <c r="D51" s="176">
        <f>D52+D53+D54+D55</f>
        <v>23950</v>
      </c>
      <c r="E51" s="183">
        <f>SUM(E53:E55)</f>
        <v>0</v>
      </c>
      <c r="F51" s="183">
        <f>SUM(F53:F55)</f>
        <v>0</v>
      </c>
      <c r="G51" s="183">
        <f>SUM(G53:G55)</f>
        <v>0</v>
      </c>
      <c r="H51" s="183">
        <f>SUM(H53:H55)</f>
        <v>0</v>
      </c>
      <c r="I51" s="183"/>
      <c r="J51" s="183">
        <f>SUM(J53:J55)</f>
        <v>0</v>
      </c>
      <c r="K51" s="183">
        <f>SUM(K53:K55)</f>
        <v>0</v>
      </c>
      <c r="L51" s="183">
        <f>SUM(L53:L55)</f>
        <v>0</v>
      </c>
      <c r="M51" s="183">
        <f>SUM(M53:M55)</f>
        <v>0</v>
      </c>
      <c r="N51" s="183">
        <f>SUM(N53:N55)</f>
        <v>0</v>
      </c>
      <c r="O51" s="183"/>
      <c r="P51" s="183">
        <f>SUM(P53:P55)</f>
        <v>0</v>
      </c>
      <c r="Q51" s="183">
        <f>SUM(Q53:Q55)</f>
        <v>0</v>
      </c>
      <c r="R51" s="183"/>
    </row>
    <row r="52" spans="1:18" s="43" customFormat="1" ht="24.75" customHeight="1" thickBot="1">
      <c r="A52" s="305">
        <v>3292</v>
      </c>
      <c r="B52" s="306" t="s">
        <v>21</v>
      </c>
      <c r="C52" s="179">
        <f>SUM(D52:J52)</f>
        <v>21200</v>
      </c>
      <c r="D52" s="307">
        <v>21200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</row>
    <row r="53" spans="1:18" ht="24.75" customHeight="1" thickBot="1">
      <c r="A53" s="177">
        <v>3294</v>
      </c>
      <c r="B53" s="178" t="s">
        <v>31</v>
      </c>
      <c r="C53" s="179">
        <f>SUM(D53:J53)</f>
        <v>1000</v>
      </c>
      <c r="D53" s="180">
        <v>1000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24.75" customHeight="1" thickBot="1">
      <c r="A54" s="177">
        <v>3295</v>
      </c>
      <c r="B54" s="178" t="s">
        <v>35</v>
      </c>
      <c r="C54" s="179">
        <f>SUM(D54:J54)</f>
        <v>1750</v>
      </c>
      <c r="D54" s="180">
        <v>1750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24.75" customHeight="1" thickBot="1">
      <c r="A55" s="177">
        <v>3299</v>
      </c>
      <c r="B55" s="184" t="s">
        <v>12</v>
      </c>
      <c r="C55" s="179">
        <f>SUM(D55:J55)</f>
        <v>0</v>
      </c>
      <c r="D55" s="180">
        <v>0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24.75" customHeight="1" thickBot="1">
      <c r="A56" s="181">
        <v>34</v>
      </c>
      <c r="B56" s="187" t="s">
        <v>100</v>
      </c>
      <c r="C56" s="176">
        <f>C57</f>
        <v>0</v>
      </c>
      <c r="D56" s="176">
        <f>D57</f>
        <v>0</v>
      </c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24.75" customHeight="1" thickBot="1">
      <c r="A57" s="181">
        <v>343</v>
      </c>
      <c r="B57" s="187" t="s">
        <v>96</v>
      </c>
      <c r="C57" s="176">
        <f>SUM(D57:J57)</f>
        <v>0</v>
      </c>
      <c r="D57" s="183">
        <f>D58+D59</f>
        <v>0</v>
      </c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24.75" customHeight="1" thickBot="1">
      <c r="A58" s="177">
        <v>3431</v>
      </c>
      <c r="B58" s="188" t="s">
        <v>94</v>
      </c>
      <c r="C58" s="179">
        <f>SUM(D58:J58)</f>
        <v>0</v>
      </c>
      <c r="D58" s="180">
        <v>0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24.75" customHeight="1" thickBot="1">
      <c r="A59" s="177">
        <v>3433</v>
      </c>
      <c r="B59" s="188" t="s">
        <v>95</v>
      </c>
      <c r="C59" s="179">
        <f>SUM(D59:J59)</f>
        <v>0</v>
      </c>
      <c r="D59" s="180">
        <v>0</v>
      </c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24.75" customHeight="1" thickBot="1">
      <c r="A60" s="181">
        <v>4241</v>
      </c>
      <c r="B60" s="187" t="s">
        <v>104</v>
      </c>
      <c r="C60" s="308">
        <f>SUM(D60:Q60)</f>
        <v>4000</v>
      </c>
      <c r="D60" s="309"/>
      <c r="E60" s="179"/>
      <c r="F60" s="179"/>
      <c r="G60" s="179"/>
      <c r="H60" s="179"/>
      <c r="I60" s="179">
        <v>4000</v>
      </c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s="43" customFormat="1" ht="24.75" customHeight="1" thickBot="1">
      <c r="A61" s="181">
        <v>45</v>
      </c>
      <c r="B61" s="182" t="s">
        <v>62</v>
      </c>
      <c r="C61" s="176">
        <f>SUM(C62)</f>
        <v>0</v>
      </c>
      <c r="D61" s="176">
        <f aca="true" t="shared" si="6" ref="D61:Q62">SUM(D62)</f>
        <v>0</v>
      </c>
      <c r="E61" s="176">
        <f t="shared" si="6"/>
        <v>0</v>
      </c>
      <c r="F61" s="176">
        <f t="shared" si="6"/>
        <v>0</v>
      </c>
      <c r="G61" s="176">
        <f t="shared" si="6"/>
        <v>0</v>
      </c>
      <c r="H61" s="176">
        <f t="shared" si="6"/>
        <v>0</v>
      </c>
      <c r="I61" s="176"/>
      <c r="J61" s="176">
        <f t="shared" si="6"/>
        <v>0</v>
      </c>
      <c r="K61" s="176">
        <f t="shared" si="6"/>
        <v>0</v>
      </c>
      <c r="L61" s="176">
        <f t="shared" si="6"/>
        <v>0</v>
      </c>
      <c r="M61" s="176">
        <f t="shared" si="6"/>
        <v>0</v>
      </c>
      <c r="N61" s="176">
        <f t="shared" si="6"/>
        <v>0</v>
      </c>
      <c r="O61" s="176"/>
      <c r="P61" s="176">
        <f>P62</f>
        <v>0</v>
      </c>
      <c r="Q61" s="176">
        <f>Q62</f>
        <v>0</v>
      </c>
      <c r="R61" s="176"/>
    </row>
    <row r="62" spans="1:18" s="43" customFormat="1" ht="24.75" customHeight="1" thickBot="1">
      <c r="A62" s="181">
        <v>454</v>
      </c>
      <c r="B62" s="182" t="s">
        <v>63</v>
      </c>
      <c r="C62" s="176">
        <f>SUM(C63)</f>
        <v>0</v>
      </c>
      <c r="D62" s="176">
        <f t="shared" si="6"/>
        <v>0</v>
      </c>
      <c r="E62" s="176">
        <f t="shared" si="6"/>
        <v>0</v>
      </c>
      <c r="F62" s="176">
        <f t="shared" si="6"/>
        <v>0</v>
      </c>
      <c r="G62" s="176">
        <f t="shared" si="6"/>
        <v>0</v>
      </c>
      <c r="H62" s="176">
        <f t="shared" si="6"/>
        <v>0</v>
      </c>
      <c r="I62" s="176"/>
      <c r="J62" s="176">
        <f t="shared" si="6"/>
        <v>0</v>
      </c>
      <c r="K62" s="176">
        <f t="shared" si="6"/>
        <v>0</v>
      </c>
      <c r="L62" s="176">
        <f t="shared" si="6"/>
        <v>0</v>
      </c>
      <c r="M62" s="176">
        <f t="shared" si="6"/>
        <v>0</v>
      </c>
      <c r="N62" s="176">
        <f t="shared" si="6"/>
        <v>0</v>
      </c>
      <c r="O62" s="176"/>
      <c r="P62" s="176">
        <f t="shared" si="6"/>
        <v>0</v>
      </c>
      <c r="Q62" s="176">
        <f t="shared" si="6"/>
        <v>0</v>
      </c>
      <c r="R62" s="176"/>
    </row>
    <row r="63" spans="1:18" ht="24.75" customHeight="1" thickBot="1">
      <c r="A63" s="177">
        <v>4541</v>
      </c>
      <c r="B63" s="178" t="s">
        <v>29</v>
      </c>
      <c r="C63" s="179">
        <f>SUM(D63:J63)</f>
        <v>0</v>
      </c>
      <c r="D63" s="180"/>
      <c r="E63" s="179"/>
      <c r="F63" s="179"/>
      <c r="G63" s="179"/>
      <c r="H63" s="179">
        <v>0</v>
      </c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21" customHeight="1" thickBot="1">
      <c r="A64" s="263"/>
      <c r="B64" s="264" t="s">
        <v>72</v>
      </c>
      <c r="C64" s="265">
        <f>C61+C29+C56+C60</f>
        <v>592343</v>
      </c>
      <c r="D64" s="265">
        <f>D61+D29+D56</f>
        <v>287280</v>
      </c>
      <c r="E64" s="265">
        <f aca="true" t="shared" si="7" ref="E64:Q64">E61+E29</f>
        <v>160000</v>
      </c>
      <c r="F64" s="265">
        <f t="shared" si="7"/>
        <v>85000</v>
      </c>
      <c r="G64" s="265">
        <f t="shared" si="7"/>
        <v>12000</v>
      </c>
      <c r="H64" s="265">
        <f t="shared" si="7"/>
        <v>44063</v>
      </c>
      <c r="I64" s="265">
        <f>SUM(I60)</f>
        <v>4000</v>
      </c>
      <c r="J64" s="265">
        <f t="shared" si="7"/>
        <v>0</v>
      </c>
      <c r="K64" s="265">
        <f t="shared" si="7"/>
        <v>0</v>
      </c>
      <c r="L64" s="265">
        <f t="shared" si="7"/>
        <v>0</v>
      </c>
      <c r="M64" s="265">
        <f t="shared" si="7"/>
        <v>0</v>
      </c>
      <c r="N64" s="265">
        <f t="shared" si="7"/>
        <v>0</v>
      </c>
      <c r="O64" s="265"/>
      <c r="P64" s="265">
        <f t="shared" si="7"/>
        <v>0</v>
      </c>
      <c r="Q64" s="265">
        <f t="shared" si="7"/>
        <v>0</v>
      </c>
      <c r="R64" s="265"/>
    </row>
    <row r="65" spans="1:18" ht="16.5" customHeight="1">
      <c r="A65" s="44"/>
      <c r="B65" s="4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8.75" customHeight="1">
      <c r="A66" s="212" t="s">
        <v>145</v>
      </c>
      <c r="B66" s="213"/>
      <c r="C66" s="214"/>
      <c r="D66" s="215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</row>
    <row r="67" spans="1:18" s="30" customFormat="1" ht="46.5" customHeight="1">
      <c r="A67" s="195" t="s">
        <v>2</v>
      </c>
      <c r="B67" s="195" t="s">
        <v>3</v>
      </c>
      <c r="C67" s="195" t="s">
        <v>195</v>
      </c>
      <c r="D67" s="195" t="s">
        <v>24</v>
      </c>
      <c r="E67" s="195" t="s">
        <v>70</v>
      </c>
      <c r="F67" s="195" t="s">
        <v>91</v>
      </c>
      <c r="G67" s="196" t="s">
        <v>92</v>
      </c>
      <c r="H67" s="196" t="s">
        <v>75</v>
      </c>
      <c r="I67" s="196"/>
      <c r="J67" s="196" t="s">
        <v>74</v>
      </c>
      <c r="K67" s="197" t="s">
        <v>0</v>
      </c>
      <c r="L67" s="197" t="s">
        <v>33</v>
      </c>
      <c r="M67" s="197" t="s">
        <v>28</v>
      </c>
      <c r="N67" s="197" t="s">
        <v>25</v>
      </c>
      <c r="O67" s="197"/>
      <c r="P67" s="195"/>
      <c r="Q67" s="197"/>
      <c r="R67" s="195"/>
    </row>
    <row r="68" spans="1:18" s="43" customFormat="1" ht="24.75" customHeight="1">
      <c r="A68" s="145">
        <v>31</v>
      </c>
      <c r="B68" s="146" t="s">
        <v>47</v>
      </c>
      <c r="C68" s="149">
        <f>D68+E68+F68+G68</f>
        <v>1088400</v>
      </c>
      <c r="D68" s="149">
        <f>D69+D73+D71</f>
        <v>635000</v>
      </c>
      <c r="E68" s="149">
        <f>E69+E73+E71</f>
        <v>268800</v>
      </c>
      <c r="F68" s="149">
        <f>F69+F73+F71</f>
        <v>0</v>
      </c>
      <c r="G68" s="149">
        <f>G69+G73+G71</f>
        <v>184600</v>
      </c>
      <c r="H68" s="149">
        <f aca="true" t="shared" si="8" ref="H68:N68">SUM(H69+H71+H73)</f>
        <v>0</v>
      </c>
      <c r="I68" s="149"/>
      <c r="J68" s="149">
        <f t="shared" si="8"/>
        <v>0</v>
      </c>
      <c r="K68" s="149">
        <f t="shared" si="8"/>
        <v>0</v>
      </c>
      <c r="L68" s="149">
        <f t="shared" si="8"/>
        <v>0</v>
      </c>
      <c r="M68" s="149">
        <f t="shared" si="8"/>
        <v>0</v>
      </c>
      <c r="N68" s="149">
        <f t="shared" si="8"/>
        <v>0</v>
      </c>
      <c r="O68" s="149"/>
      <c r="P68" s="149">
        <f>P69+P71+P73</f>
        <v>0</v>
      </c>
      <c r="Q68" s="149">
        <f>Q69+Q71+Q73</f>
        <v>0</v>
      </c>
      <c r="R68" s="149"/>
    </row>
    <row r="69" spans="1:18" ht="24.75" customHeight="1">
      <c r="A69" s="145">
        <v>311</v>
      </c>
      <c r="B69" s="146" t="s">
        <v>37</v>
      </c>
      <c r="C69" s="149">
        <f>C70</f>
        <v>892000</v>
      </c>
      <c r="D69" s="149">
        <f>SUM(D70:D70)</f>
        <v>520000</v>
      </c>
      <c r="E69" s="149">
        <f>SUM(E70:E70)</f>
        <v>222000</v>
      </c>
      <c r="F69" s="149">
        <f>SUM(F70:F70)</f>
        <v>0</v>
      </c>
      <c r="G69" s="149">
        <f>SUM(G70:G70)</f>
        <v>150000</v>
      </c>
      <c r="H69" s="149">
        <f aca="true" t="shared" si="9" ref="H69:N69">SUM(H70:H70)</f>
        <v>0</v>
      </c>
      <c r="I69" s="149"/>
      <c r="J69" s="149">
        <f t="shared" si="9"/>
        <v>0</v>
      </c>
      <c r="K69" s="149">
        <f t="shared" si="9"/>
        <v>0</v>
      </c>
      <c r="L69" s="149">
        <f t="shared" si="9"/>
        <v>0</v>
      </c>
      <c r="M69" s="149">
        <f t="shared" si="9"/>
        <v>0</v>
      </c>
      <c r="N69" s="149">
        <f t="shared" si="9"/>
        <v>0</v>
      </c>
      <c r="O69" s="149"/>
      <c r="P69" s="149">
        <f>P70</f>
        <v>0</v>
      </c>
      <c r="Q69" s="149">
        <f>Q70</f>
        <v>0</v>
      </c>
      <c r="R69" s="149"/>
    </row>
    <row r="70" spans="1:18" s="46" customFormat="1" ht="24.75" customHeight="1">
      <c r="A70" s="150">
        <v>3111</v>
      </c>
      <c r="B70" s="151" t="s">
        <v>6</v>
      </c>
      <c r="C70" s="153">
        <f aca="true" t="shared" si="10" ref="C70:C75">D70+E70+F70+G70+H70+J70</f>
        <v>892000</v>
      </c>
      <c r="D70" s="171">
        <v>520000</v>
      </c>
      <c r="E70" s="171">
        <v>222000</v>
      </c>
      <c r="F70" s="171">
        <v>0</v>
      </c>
      <c r="G70" s="171">
        <v>150000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1:18" s="43" customFormat="1" ht="24.75" customHeight="1">
      <c r="A71" s="145">
        <v>312</v>
      </c>
      <c r="B71" s="146" t="s">
        <v>7</v>
      </c>
      <c r="C71" s="149">
        <f>C72</f>
        <v>45400</v>
      </c>
      <c r="D71" s="154">
        <f>SUM(D72:D72)</f>
        <v>20000</v>
      </c>
      <c r="E71" s="154">
        <f>SUM(E72:E72)</f>
        <v>11800</v>
      </c>
      <c r="F71" s="154">
        <f>SUM(F72)</f>
        <v>0</v>
      </c>
      <c r="G71" s="154">
        <f>SUM(G72)</f>
        <v>13600</v>
      </c>
      <c r="H71" s="154">
        <f aca="true" t="shared" si="11" ref="H71:Q71">SUM(H72)</f>
        <v>0</v>
      </c>
      <c r="I71" s="154"/>
      <c r="J71" s="154">
        <f t="shared" si="11"/>
        <v>0</v>
      </c>
      <c r="K71" s="154">
        <f t="shared" si="11"/>
        <v>0</v>
      </c>
      <c r="L71" s="154">
        <f t="shared" si="11"/>
        <v>0</v>
      </c>
      <c r="M71" s="154">
        <f t="shared" si="11"/>
        <v>0</v>
      </c>
      <c r="N71" s="154">
        <f t="shared" si="11"/>
        <v>0</v>
      </c>
      <c r="O71" s="154"/>
      <c r="P71" s="154">
        <f t="shared" si="11"/>
        <v>0</v>
      </c>
      <c r="Q71" s="154">
        <f t="shared" si="11"/>
        <v>0</v>
      </c>
      <c r="R71" s="154"/>
    </row>
    <row r="72" spans="1:18" s="46" customFormat="1" ht="24.75" customHeight="1">
      <c r="A72" s="150">
        <v>3121</v>
      </c>
      <c r="B72" s="151" t="s">
        <v>7</v>
      </c>
      <c r="C72" s="153">
        <f t="shared" si="10"/>
        <v>45400</v>
      </c>
      <c r="D72" s="171">
        <v>20000</v>
      </c>
      <c r="E72" s="171">
        <v>11800</v>
      </c>
      <c r="F72" s="171">
        <v>0</v>
      </c>
      <c r="G72" s="171">
        <v>13600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>
        <f>P72*103.1%</f>
        <v>0</v>
      </c>
      <c r="R72" s="153"/>
    </row>
    <row r="73" spans="1:18" s="43" customFormat="1" ht="24.75" customHeight="1">
      <c r="A73" s="145">
        <v>313</v>
      </c>
      <c r="B73" s="146" t="s">
        <v>38</v>
      </c>
      <c r="C73" s="149">
        <f>SUM(C74:C75)</f>
        <v>151000</v>
      </c>
      <c r="D73" s="154">
        <f>SUM(D74:D75)</f>
        <v>95000</v>
      </c>
      <c r="E73" s="154">
        <f>SUM(E74:E75)</f>
        <v>35000</v>
      </c>
      <c r="F73" s="154">
        <f>SUM(F74:F75)</f>
        <v>0</v>
      </c>
      <c r="G73" s="154">
        <f>SUM(G74:G75)</f>
        <v>21000</v>
      </c>
      <c r="H73" s="154">
        <f aca="true" t="shared" si="12" ref="H73:N73">SUM(H74:H75)</f>
        <v>0</v>
      </c>
      <c r="I73" s="154"/>
      <c r="J73" s="154">
        <f t="shared" si="12"/>
        <v>0</v>
      </c>
      <c r="K73" s="154">
        <f t="shared" si="12"/>
        <v>0</v>
      </c>
      <c r="L73" s="154">
        <f t="shared" si="12"/>
        <v>0</v>
      </c>
      <c r="M73" s="154">
        <f t="shared" si="12"/>
        <v>0</v>
      </c>
      <c r="N73" s="154">
        <f t="shared" si="12"/>
        <v>0</v>
      </c>
      <c r="O73" s="154"/>
      <c r="P73" s="154">
        <f>P74+P75</f>
        <v>0</v>
      </c>
      <c r="Q73" s="154">
        <f>Q74+Q75</f>
        <v>0</v>
      </c>
      <c r="R73" s="154"/>
    </row>
    <row r="74" spans="1:18" ht="24.75" customHeight="1">
      <c r="A74" s="158">
        <v>3132</v>
      </c>
      <c r="B74" s="151" t="s">
        <v>27</v>
      </c>
      <c r="C74" s="153">
        <f t="shared" si="10"/>
        <v>151000</v>
      </c>
      <c r="D74" s="171">
        <v>95000</v>
      </c>
      <c r="E74" s="171">
        <v>35000</v>
      </c>
      <c r="F74" s="171">
        <v>0</v>
      </c>
      <c r="G74" s="171">
        <v>21000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>
        <f>P74*103.1%</f>
        <v>0</v>
      </c>
      <c r="R74" s="153"/>
    </row>
    <row r="75" spans="1:18" ht="24.75" customHeight="1">
      <c r="A75" s="158">
        <v>3133</v>
      </c>
      <c r="B75" s="151" t="s">
        <v>45</v>
      </c>
      <c r="C75" s="153">
        <f t="shared" si="10"/>
        <v>0</v>
      </c>
      <c r="D75" s="171">
        <v>0</v>
      </c>
      <c r="E75" s="171">
        <v>0</v>
      </c>
      <c r="F75" s="171">
        <v>0</v>
      </c>
      <c r="G75" s="171">
        <v>0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>
        <f>P75*103.1%</f>
        <v>0</v>
      </c>
      <c r="R75" s="153"/>
    </row>
    <row r="76" spans="1:18" s="28" customFormat="1" ht="24.75" customHeight="1">
      <c r="A76" s="167">
        <v>32</v>
      </c>
      <c r="B76" s="168" t="s">
        <v>39</v>
      </c>
      <c r="C76" s="149">
        <f>C77+C79+C83</f>
        <v>482000</v>
      </c>
      <c r="D76" s="149">
        <f aca="true" t="shared" si="13" ref="D76:Q76">D77+D79+D83</f>
        <v>13000</v>
      </c>
      <c r="E76" s="149">
        <f t="shared" si="13"/>
        <v>406000</v>
      </c>
      <c r="F76" s="149">
        <f t="shared" si="13"/>
        <v>0</v>
      </c>
      <c r="G76" s="149">
        <f t="shared" si="13"/>
        <v>63000</v>
      </c>
      <c r="H76" s="149">
        <f t="shared" si="13"/>
        <v>0</v>
      </c>
      <c r="I76" s="149"/>
      <c r="J76" s="149">
        <f t="shared" si="13"/>
        <v>0</v>
      </c>
      <c r="K76" s="149">
        <f t="shared" si="13"/>
        <v>0</v>
      </c>
      <c r="L76" s="149">
        <f t="shared" si="13"/>
        <v>0</v>
      </c>
      <c r="M76" s="149">
        <f t="shared" si="13"/>
        <v>0</v>
      </c>
      <c r="N76" s="149">
        <f t="shared" si="13"/>
        <v>0</v>
      </c>
      <c r="O76" s="149"/>
      <c r="P76" s="149">
        <f t="shared" si="13"/>
        <v>0</v>
      </c>
      <c r="Q76" s="149">
        <f t="shared" si="13"/>
        <v>0</v>
      </c>
      <c r="R76" s="149"/>
    </row>
    <row r="77" spans="1:18" s="28" customFormat="1" ht="24.75" customHeight="1">
      <c r="A77" s="167">
        <v>321</v>
      </c>
      <c r="B77" s="168" t="s">
        <v>40</v>
      </c>
      <c r="C77" s="149">
        <f>C78</f>
        <v>28000</v>
      </c>
      <c r="D77" s="149">
        <f>D78</f>
        <v>13000</v>
      </c>
      <c r="E77" s="149">
        <f>E78</f>
        <v>8000</v>
      </c>
      <c r="F77" s="149">
        <f>F78</f>
        <v>0</v>
      </c>
      <c r="G77" s="149">
        <f>G78</f>
        <v>7000</v>
      </c>
      <c r="H77" s="149">
        <f aca="true" t="shared" si="14" ref="H77:Q77">H78</f>
        <v>0</v>
      </c>
      <c r="I77" s="149"/>
      <c r="J77" s="149">
        <f t="shared" si="14"/>
        <v>0</v>
      </c>
      <c r="K77" s="149">
        <f t="shared" si="14"/>
        <v>0</v>
      </c>
      <c r="L77" s="149">
        <f t="shared" si="14"/>
        <v>0</v>
      </c>
      <c r="M77" s="149">
        <f t="shared" si="14"/>
        <v>0</v>
      </c>
      <c r="N77" s="149">
        <f t="shared" si="14"/>
        <v>0</v>
      </c>
      <c r="O77" s="149"/>
      <c r="P77" s="149">
        <f t="shared" si="14"/>
        <v>0</v>
      </c>
      <c r="Q77" s="149">
        <f t="shared" si="14"/>
        <v>0</v>
      </c>
      <c r="R77" s="149"/>
    </row>
    <row r="78" spans="1:18" s="46" customFormat="1" ht="24.75" customHeight="1">
      <c r="A78" s="150">
        <v>3212</v>
      </c>
      <c r="B78" s="151" t="s">
        <v>64</v>
      </c>
      <c r="C78" s="153">
        <f aca="true" t="shared" si="15" ref="C78:C85">D78+E78+F78+G78+H78+J78</f>
        <v>28000</v>
      </c>
      <c r="D78" s="153">
        <v>13000</v>
      </c>
      <c r="E78" s="153">
        <v>8000</v>
      </c>
      <c r="F78" s="153">
        <v>0</v>
      </c>
      <c r="G78" s="153">
        <v>7000</v>
      </c>
      <c r="H78" s="153"/>
      <c r="I78" s="153"/>
      <c r="J78" s="153"/>
      <c r="K78" s="153"/>
      <c r="L78" s="153"/>
      <c r="M78" s="153"/>
      <c r="N78" s="153"/>
      <c r="O78" s="153"/>
      <c r="P78" s="153"/>
      <c r="Q78" s="153">
        <f>P78*103.1%</f>
        <v>0</v>
      </c>
      <c r="R78" s="153"/>
    </row>
    <row r="79" spans="1:18" s="43" customFormat="1" ht="24.75" customHeight="1">
      <c r="A79" s="145">
        <v>322</v>
      </c>
      <c r="B79" s="146" t="s">
        <v>41</v>
      </c>
      <c r="C79" s="149">
        <f>C80+C81+C82</f>
        <v>366000</v>
      </c>
      <c r="D79" s="149">
        <f>D80+D81+D82</f>
        <v>0</v>
      </c>
      <c r="E79" s="149">
        <f>E80+E81+E82</f>
        <v>330000</v>
      </c>
      <c r="F79" s="149">
        <f>F80+F81+F82</f>
        <v>0</v>
      </c>
      <c r="G79" s="149">
        <f>G80+G81+G82</f>
        <v>36000</v>
      </c>
      <c r="H79" s="149">
        <f aca="true" t="shared" si="16" ref="H79:Q79">SUM(H80:H82)</f>
        <v>0</v>
      </c>
      <c r="I79" s="149"/>
      <c r="J79" s="149">
        <f t="shared" si="16"/>
        <v>0</v>
      </c>
      <c r="K79" s="149">
        <f t="shared" si="16"/>
        <v>0</v>
      </c>
      <c r="L79" s="149">
        <f t="shared" si="16"/>
        <v>0</v>
      </c>
      <c r="M79" s="149">
        <f t="shared" si="16"/>
        <v>0</v>
      </c>
      <c r="N79" s="149">
        <f t="shared" si="16"/>
        <v>0</v>
      </c>
      <c r="O79" s="149"/>
      <c r="P79" s="149">
        <f t="shared" si="16"/>
        <v>0</v>
      </c>
      <c r="Q79" s="149">
        <f t="shared" si="16"/>
        <v>0</v>
      </c>
      <c r="R79" s="149"/>
    </row>
    <row r="80" spans="1:18" ht="24.75" customHeight="1">
      <c r="A80" s="158">
        <v>3221</v>
      </c>
      <c r="B80" s="169" t="s">
        <v>14</v>
      </c>
      <c r="C80" s="153">
        <f t="shared" si="15"/>
        <v>51000</v>
      </c>
      <c r="D80" s="171"/>
      <c r="E80" s="171">
        <v>40000</v>
      </c>
      <c r="F80" s="171"/>
      <c r="G80" s="171">
        <v>11000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>
        <f>P80*103.1%</f>
        <v>0</v>
      </c>
      <c r="R80" s="153"/>
    </row>
    <row r="81" spans="1:18" ht="24.75" customHeight="1">
      <c r="A81" s="158">
        <v>3222</v>
      </c>
      <c r="B81" s="159" t="s">
        <v>26</v>
      </c>
      <c r="C81" s="153">
        <f t="shared" si="15"/>
        <v>265000</v>
      </c>
      <c r="D81" s="171"/>
      <c r="E81" s="171">
        <v>250000</v>
      </c>
      <c r="F81" s="171">
        <v>0</v>
      </c>
      <c r="G81" s="171">
        <v>15000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</row>
    <row r="82" spans="1:18" ht="24.75" customHeight="1">
      <c r="A82" s="158">
        <v>3225</v>
      </c>
      <c r="B82" s="159" t="s">
        <v>42</v>
      </c>
      <c r="C82" s="153">
        <f t="shared" si="15"/>
        <v>50000</v>
      </c>
      <c r="D82" s="171"/>
      <c r="E82" s="171">
        <v>40000</v>
      </c>
      <c r="F82" s="171"/>
      <c r="G82" s="171">
        <v>10000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>
        <f>P82*103.1%</f>
        <v>0</v>
      </c>
      <c r="R82" s="153"/>
    </row>
    <row r="83" spans="1:18" s="43" customFormat="1" ht="24.75" customHeight="1">
      <c r="A83" s="145">
        <v>323</v>
      </c>
      <c r="B83" s="146" t="s">
        <v>43</v>
      </c>
      <c r="C83" s="154">
        <f>SUM(C84:C88)</f>
        <v>88000</v>
      </c>
      <c r="D83" s="154">
        <f aca="true" t="shared" si="17" ref="D83:Q83">SUM(D84:D88)</f>
        <v>0</v>
      </c>
      <c r="E83" s="154">
        <f t="shared" si="17"/>
        <v>68000</v>
      </c>
      <c r="F83" s="154">
        <f t="shared" si="17"/>
        <v>0</v>
      </c>
      <c r="G83" s="154">
        <f t="shared" si="17"/>
        <v>20000</v>
      </c>
      <c r="H83" s="154">
        <f t="shared" si="17"/>
        <v>0</v>
      </c>
      <c r="I83" s="154"/>
      <c r="J83" s="154">
        <f t="shared" si="17"/>
        <v>0</v>
      </c>
      <c r="K83" s="154">
        <f t="shared" si="17"/>
        <v>0</v>
      </c>
      <c r="L83" s="154">
        <f t="shared" si="17"/>
        <v>0</v>
      </c>
      <c r="M83" s="154">
        <f t="shared" si="17"/>
        <v>0</v>
      </c>
      <c r="N83" s="154">
        <f t="shared" si="17"/>
        <v>0</v>
      </c>
      <c r="O83" s="154"/>
      <c r="P83" s="154">
        <f t="shared" si="17"/>
        <v>0</v>
      </c>
      <c r="Q83" s="154">
        <f t="shared" si="17"/>
        <v>0</v>
      </c>
      <c r="R83" s="154"/>
    </row>
    <row r="84" spans="1:18" s="46" customFormat="1" ht="24.75" customHeight="1">
      <c r="A84" s="150">
        <v>3231</v>
      </c>
      <c r="B84" s="151" t="s">
        <v>44</v>
      </c>
      <c r="C84" s="171">
        <f t="shared" si="15"/>
        <v>25000</v>
      </c>
      <c r="D84" s="171"/>
      <c r="E84" s="171">
        <v>20000</v>
      </c>
      <c r="F84" s="171"/>
      <c r="G84" s="171">
        <v>5000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>
        <f>P84*103.1%</f>
        <v>0</v>
      </c>
      <c r="R84" s="153"/>
    </row>
    <row r="85" spans="1:18" s="46" customFormat="1" ht="24.75" customHeight="1">
      <c r="A85" s="158">
        <v>3232</v>
      </c>
      <c r="B85" s="169" t="s">
        <v>16</v>
      </c>
      <c r="C85" s="171">
        <f t="shared" si="15"/>
        <v>25000</v>
      </c>
      <c r="D85" s="171"/>
      <c r="E85" s="171">
        <v>20000</v>
      </c>
      <c r="F85" s="171"/>
      <c r="G85" s="171">
        <v>5000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>
        <f>P85*103.1%</f>
        <v>0</v>
      </c>
      <c r="R85" s="153"/>
    </row>
    <row r="86" spans="1:18" s="46" customFormat="1" ht="24.75" customHeight="1">
      <c r="A86" s="150">
        <v>3234</v>
      </c>
      <c r="B86" s="151" t="s">
        <v>11</v>
      </c>
      <c r="C86" s="171">
        <f>D86+E86+F86+G86+H86+J86</f>
        <v>3000</v>
      </c>
      <c r="D86" s="171"/>
      <c r="E86" s="171">
        <v>3000</v>
      </c>
      <c r="F86" s="171"/>
      <c r="G86" s="171"/>
      <c r="H86" s="153"/>
      <c r="I86" s="153"/>
      <c r="J86" s="153"/>
      <c r="K86" s="153"/>
      <c r="L86" s="153"/>
      <c r="M86" s="153"/>
      <c r="N86" s="153"/>
      <c r="O86" s="153"/>
      <c r="P86" s="153"/>
      <c r="Q86" s="153">
        <f>P86*103.1%</f>
        <v>0</v>
      </c>
      <c r="R86" s="153"/>
    </row>
    <row r="87" spans="1:18" s="46" customFormat="1" ht="24.75" customHeight="1">
      <c r="A87" s="150">
        <v>3238</v>
      </c>
      <c r="B87" s="151" t="s">
        <v>19</v>
      </c>
      <c r="C87" s="171">
        <f>D87+E87+F87+G87+H87+J87</f>
        <v>5000</v>
      </c>
      <c r="D87" s="171"/>
      <c r="E87" s="171">
        <v>5000</v>
      </c>
      <c r="F87" s="171"/>
      <c r="G87" s="171"/>
      <c r="H87" s="153"/>
      <c r="I87" s="153"/>
      <c r="J87" s="153"/>
      <c r="K87" s="153"/>
      <c r="L87" s="153"/>
      <c r="M87" s="153"/>
      <c r="N87" s="153"/>
      <c r="O87" s="153"/>
      <c r="P87" s="153"/>
      <c r="Q87" s="153">
        <f>P87*103.1%</f>
        <v>0</v>
      </c>
      <c r="R87" s="153"/>
    </row>
    <row r="88" spans="1:18" s="46" customFormat="1" ht="24.75" customHeight="1">
      <c r="A88" s="150">
        <v>3239</v>
      </c>
      <c r="B88" s="151" t="s">
        <v>20</v>
      </c>
      <c r="C88" s="171">
        <f>D88+E88+F88+G88+H88+J88</f>
        <v>30000</v>
      </c>
      <c r="D88" s="171"/>
      <c r="E88" s="171">
        <v>20000</v>
      </c>
      <c r="F88" s="171"/>
      <c r="G88" s="171">
        <v>10000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>
        <f>P88*103.1%</f>
        <v>0</v>
      </c>
      <c r="R88" s="153"/>
    </row>
    <row r="89" spans="1:18" s="43" customFormat="1" ht="24.75" customHeight="1">
      <c r="A89" s="145">
        <v>42</v>
      </c>
      <c r="B89" s="172" t="s">
        <v>56</v>
      </c>
      <c r="C89" s="149">
        <f aca="true" t="shared" si="18" ref="C89:H89">C90+C94</f>
        <v>58000</v>
      </c>
      <c r="D89" s="149">
        <f t="shared" si="18"/>
        <v>0</v>
      </c>
      <c r="E89" s="149">
        <f t="shared" si="18"/>
        <v>41000</v>
      </c>
      <c r="F89" s="149">
        <f t="shared" si="18"/>
        <v>0</v>
      </c>
      <c r="G89" s="149">
        <f t="shared" si="18"/>
        <v>17000</v>
      </c>
      <c r="H89" s="149">
        <f t="shared" si="18"/>
        <v>0</v>
      </c>
      <c r="I89" s="149"/>
      <c r="J89" s="149">
        <f>J90+J94</f>
        <v>0</v>
      </c>
      <c r="K89" s="149">
        <f>K90+K94</f>
        <v>0</v>
      </c>
      <c r="L89" s="149">
        <f>L90+L94</f>
        <v>0</v>
      </c>
      <c r="M89" s="149">
        <f>M90+M94</f>
        <v>0</v>
      </c>
      <c r="N89" s="149">
        <f>N90+N94</f>
        <v>0</v>
      </c>
      <c r="O89" s="149"/>
      <c r="P89" s="149">
        <f>P90+P94</f>
        <v>0</v>
      </c>
      <c r="Q89" s="149">
        <f>Q90+Q94</f>
        <v>0</v>
      </c>
      <c r="R89" s="149"/>
    </row>
    <row r="90" spans="1:18" s="43" customFormat="1" ht="24.75" customHeight="1">
      <c r="A90" s="145">
        <v>422</v>
      </c>
      <c r="B90" s="172" t="s">
        <v>57</v>
      </c>
      <c r="C90" s="149">
        <f>C91+C92+C93</f>
        <v>51000</v>
      </c>
      <c r="D90" s="149">
        <f aca="true" t="shared" si="19" ref="D90:J90">D91</f>
        <v>0</v>
      </c>
      <c r="E90" s="149">
        <f>E91+E92+E93</f>
        <v>36000</v>
      </c>
      <c r="F90" s="149">
        <f t="shared" si="19"/>
        <v>0</v>
      </c>
      <c r="G90" s="149">
        <f>G91+G92+G93</f>
        <v>15000</v>
      </c>
      <c r="H90" s="149">
        <f t="shared" si="19"/>
        <v>0</v>
      </c>
      <c r="I90" s="149"/>
      <c r="J90" s="149">
        <f t="shared" si="19"/>
        <v>0</v>
      </c>
      <c r="K90" s="149">
        <f aca="true" t="shared" si="20" ref="K90:Q90">SUM(K95)</f>
        <v>0</v>
      </c>
      <c r="L90" s="149">
        <f t="shared" si="20"/>
        <v>0</v>
      </c>
      <c r="M90" s="149">
        <f t="shared" si="20"/>
        <v>0</v>
      </c>
      <c r="N90" s="149">
        <f t="shared" si="20"/>
        <v>0</v>
      </c>
      <c r="O90" s="149"/>
      <c r="P90" s="149">
        <f t="shared" si="20"/>
        <v>0</v>
      </c>
      <c r="Q90" s="149">
        <f t="shared" si="20"/>
        <v>0</v>
      </c>
      <c r="R90" s="149"/>
    </row>
    <row r="91" spans="1:18" s="43" customFormat="1" ht="24.75" customHeight="1">
      <c r="A91" s="158">
        <v>4221</v>
      </c>
      <c r="B91" s="173" t="s">
        <v>23</v>
      </c>
      <c r="C91" s="153">
        <f>D91+E91+F91+G91+H91+J91</f>
        <v>25000</v>
      </c>
      <c r="D91" s="171"/>
      <c r="E91" s="171">
        <v>20000</v>
      </c>
      <c r="F91" s="171"/>
      <c r="G91" s="171">
        <v>5000</v>
      </c>
      <c r="H91" s="153"/>
      <c r="I91" s="153"/>
      <c r="J91" s="153"/>
      <c r="K91" s="153"/>
      <c r="L91" s="153"/>
      <c r="M91" s="153"/>
      <c r="N91" s="153"/>
      <c r="O91" s="153"/>
      <c r="P91" s="153"/>
      <c r="Q91" s="153">
        <f>P91*105.7%</f>
        <v>0</v>
      </c>
      <c r="R91" s="153"/>
    </row>
    <row r="92" spans="1:18" s="43" customFormat="1" ht="24.75" customHeight="1">
      <c r="A92" s="158">
        <v>4226</v>
      </c>
      <c r="B92" s="173" t="s">
        <v>118</v>
      </c>
      <c r="C92" s="153">
        <f>D92+E92+F92+G92+H92+J92</f>
        <v>11000</v>
      </c>
      <c r="D92" s="171"/>
      <c r="E92" s="171">
        <v>6000</v>
      </c>
      <c r="F92" s="171"/>
      <c r="G92" s="171">
        <v>5000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</row>
    <row r="93" spans="1:18" s="43" customFormat="1" ht="24.75" customHeight="1">
      <c r="A93" s="158">
        <v>4227</v>
      </c>
      <c r="B93" s="173" t="s">
        <v>119</v>
      </c>
      <c r="C93" s="153">
        <f>D93+E93+F93+G93+H93+J93</f>
        <v>15000</v>
      </c>
      <c r="D93" s="171"/>
      <c r="E93" s="171">
        <v>10000</v>
      </c>
      <c r="F93" s="171"/>
      <c r="G93" s="171">
        <v>5000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</row>
    <row r="94" spans="1:18" s="43" customFormat="1" ht="24.75" customHeight="1">
      <c r="A94" s="145">
        <v>426</v>
      </c>
      <c r="B94" s="172" t="s">
        <v>60</v>
      </c>
      <c r="C94" s="149">
        <f>C95</f>
        <v>7000</v>
      </c>
      <c r="D94" s="149">
        <f>D95</f>
        <v>0</v>
      </c>
      <c r="E94" s="149">
        <f>E95</f>
        <v>5000</v>
      </c>
      <c r="F94" s="149">
        <f aca="true" t="shared" si="21" ref="F94:Q94">F95</f>
        <v>0</v>
      </c>
      <c r="G94" s="149">
        <f t="shared" si="21"/>
        <v>2000</v>
      </c>
      <c r="H94" s="149">
        <f t="shared" si="21"/>
        <v>0</v>
      </c>
      <c r="I94" s="149"/>
      <c r="J94" s="149">
        <f t="shared" si="21"/>
        <v>0</v>
      </c>
      <c r="K94" s="149">
        <f t="shared" si="21"/>
        <v>0</v>
      </c>
      <c r="L94" s="149">
        <f t="shared" si="21"/>
        <v>0</v>
      </c>
      <c r="M94" s="149">
        <f t="shared" si="21"/>
        <v>0</v>
      </c>
      <c r="N94" s="149">
        <f t="shared" si="21"/>
        <v>0</v>
      </c>
      <c r="O94" s="149"/>
      <c r="P94" s="149">
        <f t="shared" si="21"/>
        <v>0</v>
      </c>
      <c r="Q94" s="149">
        <f t="shared" si="21"/>
        <v>0</v>
      </c>
      <c r="R94" s="149"/>
    </row>
    <row r="95" spans="1:18" ht="24.75" customHeight="1">
      <c r="A95" s="158">
        <v>4262</v>
      </c>
      <c r="B95" s="173" t="s">
        <v>61</v>
      </c>
      <c r="C95" s="153">
        <f>D95+E95+F95+G95+H95+J95</f>
        <v>7000</v>
      </c>
      <c r="D95" s="171"/>
      <c r="E95" s="171">
        <v>5000</v>
      </c>
      <c r="F95" s="171"/>
      <c r="G95" s="171">
        <v>2000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>
        <f>P95*105.7%</f>
        <v>0</v>
      </c>
      <c r="R95" s="153"/>
    </row>
    <row r="96" spans="1:18" ht="24.75" customHeight="1" thickBot="1">
      <c r="A96" s="315" t="s">
        <v>36</v>
      </c>
      <c r="B96" s="316"/>
      <c r="C96" s="170">
        <f>C68+C76+C89</f>
        <v>1628400</v>
      </c>
      <c r="D96" s="170">
        <f>D68+D76+D89</f>
        <v>648000</v>
      </c>
      <c r="E96" s="170">
        <f>E68+E76+E89</f>
        <v>715800</v>
      </c>
      <c r="F96" s="170">
        <f>F68+F76+F89</f>
        <v>0</v>
      </c>
      <c r="G96" s="170">
        <f>G68+G76+G89</f>
        <v>264600</v>
      </c>
      <c r="H96" s="170">
        <f aca="true" t="shared" si="22" ref="H96:Q96">H68+H76+H89</f>
        <v>0</v>
      </c>
      <c r="I96" s="170"/>
      <c r="J96" s="170">
        <f t="shared" si="22"/>
        <v>0</v>
      </c>
      <c r="K96" s="170">
        <f t="shared" si="22"/>
        <v>0</v>
      </c>
      <c r="L96" s="170">
        <f t="shared" si="22"/>
        <v>0</v>
      </c>
      <c r="M96" s="170">
        <f t="shared" si="22"/>
        <v>0</v>
      </c>
      <c r="N96" s="170">
        <f t="shared" si="22"/>
        <v>0</v>
      </c>
      <c r="O96" s="170"/>
      <c r="P96" s="170">
        <f t="shared" si="22"/>
        <v>0</v>
      </c>
      <c r="Q96" s="170">
        <f t="shared" si="22"/>
        <v>0</v>
      </c>
      <c r="R96" s="170"/>
    </row>
    <row r="97" spans="1:18" ht="15.75">
      <c r="A97" s="44"/>
      <c r="B97" s="4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9.5" thickBot="1">
      <c r="A98" s="208" t="s">
        <v>146</v>
      </c>
      <c r="B98" s="209"/>
      <c r="C98" s="210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 t="s">
        <v>4</v>
      </c>
      <c r="R98" s="211"/>
    </row>
    <row r="99" spans="1:19" ht="81.75" customHeight="1">
      <c r="A99" s="266" t="s">
        <v>30</v>
      </c>
      <c r="B99" s="267" t="s">
        <v>3</v>
      </c>
      <c r="C99" s="268" t="s">
        <v>195</v>
      </c>
      <c r="D99" s="269" t="s">
        <v>24</v>
      </c>
      <c r="E99" s="269" t="s">
        <v>70</v>
      </c>
      <c r="F99" s="270" t="s">
        <v>91</v>
      </c>
      <c r="G99" s="269" t="s">
        <v>92</v>
      </c>
      <c r="H99" s="269" t="s">
        <v>75</v>
      </c>
      <c r="I99" s="269" t="s">
        <v>117</v>
      </c>
      <c r="J99" s="269" t="s">
        <v>74</v>
      </c>
      <c r="K99" s="269"/>
      <c r="L99" s="269"/>
      <c r="M99" s="269"/>
      <c r="N99" s="269"/>
      <c r="O99" s="269" t="s">
        <v>116</v>
      </c>
      <c r="P99" s="269" t="s">
        <v>77</v>
      </c>
      <c r="Q99" s="271" t="s">
        <v>196</v>
      </c>
      <c r="R99" s="269" t="s">
        <v>147</v>
      </c>
      <c r="S99" s="297" t="s">
        <v>197</v>
      </c>
    </row>
    <row r="100" spans="1:19" s="43" customFormat="1" ht="19.5" customHeight="1">
      <c r="A100" s="145">
        <v>31</v>
      </c>
      <c r="B100" s="146" t="s">
        <v>47</v>
      </c>
      <c r="C100" s="147">
        <f>C101+C105+C103</f>
        <v>300000</v>
      </c>
      <c r="D100" s="148">
        <f>D101+D103+D105</f>
        <v>0</v>
      </c>
      <c r="E100" s="148">
        <f aca="true" t="shared" si="23" ref="E100:J100">E101+E103+E105</f>
        <v>97900</v>
      </c>
      <c r="F100" s="148">
        <f t="shared" si="23"/>
        <v>102800</v>
      </c>
      <c r="G100" s="148">
        <f t="shared" si="23"/>
        <v>65000</v>
      </c>
      <c r="H100" s="148">
        <f t="shared" si="23"/>
        <v>0</v>
      </c>
      <c r="I100" s="148">
        <f t="shared" si="23"/>
        <v>5000</v>
      </c>
      <c r="J100" s="148">
        <f t="shared" si="23"/>
        <v>19000</v>
      </c>
      <c r="K100" s="148">
        <f>K101+K105</f>
        <v>0</v>
      </c>
      <c r="L100" s="148">
        <f>L101+L105</f>
        <v>0</v>
      </c>
      <c r="M100" s="148">
        <f>M101+M105</f>
        <v>0</v>
      </c>
      <c r="N100" s="148">
        <f>N101+N105</f>
        <v>0</v>
      </c>
      <c r="O100" s="148">
        <f>O101+O103+O105</f>
        <v>10300</v>
      </c>
      <c r="P100" s="148">
        <f>P101+P103+P105</f>
        <v>0</v>
      </c>
      <c r="Q100" s="148">
        <f>Q101+Q103+Q105</f>
        <v>0</v>
      </c>
      <c r="R100" s="148">
        <f>R101</f>
        <v>0</v>
      </c>
      <c r="S100" s="298"/>
    </row>
    <row r="101" spans="1:19" s="43" customFormat="1" ht="19.5" customHeight="1">
      <c r="A101" s="145">
        <v>311</v>
      </c>
      <c r="B101" s="146" t="s">
        <v>37</v>
      </c>
      <c r="C101" s="148">
        <f>D101+E101+F101+G101+H101+I101+J101+O101+P101+Q101+R101</f>
        <v>244500</v>
      </c>
      <c r="D101" s="148">
        <f>D102</f>
        <v>0</v>
      </c>
      <c r="E101" s="148">
        <f aca="true" t="shared" si="24" ref="E101:N101">E102</f>
        <v>81800</v>
      </c>
      <c r="F101" s="148">
        <f>F102</f>
        <v>85000</v>
      </c>
      <c r="G101" s="148">
        <f>G102</f>
        <v>51500</v>
      </c>
      <c r="H101" s="148">
        <f t="shared" si="24"/>
        <v>0</v>
      </c>
      <c r="I101" s="148">
        <f t="shared" si="24"/>
        <v>5000</v>
      </c>
      <c r="J101" s="148">
        <f>J102</f>
        <v>15000</v>
      </c>
      <c r="K101" s="148">
        <f t="shared" si="24"/>
        <v>0</v>
      </c>
      <c r="L101" s="148">
        <f t="shared" si="24"/>
        <v>0</v>
      </c>
      <c r="M101" s="148">
        <f t="shared" si="24"/>
        <v>0</v>
      </c>
      <c r="N101" s="148">
        <f t="shared" si="24"/>
        <v>0</v>
      </c>
      <c r="O101" s="148">
        <f>O102</f>
        <v>6200</v>
      </c>
      <c r="P101" s="148">
        <f>P102</f>
        <v>0</v>
      </c>
      <c r="Q101" s="148">
        <f>Q102</f>
        <v>0</v>
      </c>
      <c r="R101" s="148">
        <f>R102</f>
        <v>0</v>
      </c>
      <c r="S101" s="298">
        <v>13485.18</v>
      </c>
    </row>
    <row r="102" spans="1:19" s="46" customFormat="1" ht="19.5" customHeight="1">
      <c r="A102" s="150">
        <v>3111</v>
      </c>
      <c r="B102" s="151" t="s">
        <v>6</v>
      </c>
      <c r="C102" s="152">
        <f>SUM(D102:R102)</f>
        <v>244500</v>
      </c>
      <c r="D102" s="152"/>
      <c r="E102" s="152">
        <v>81800</v>
      </c>
      <c r="F102" s="152">
        <v>85000</v>
      </c>
      <c r="G102" s="152">
        <v>51500</v>
      </c>
      <c r="H102" s="152"/>
      <c r="I102" s="152">
        <v>5000</v>
      </c>
      <c r="J102" s="152">
        <v>15000</v>
      </c>
      <c r="K102" s="152"/>
      <c r="L102" s="152"/>
      <c r="M102" s="152"/>
      <c r="N102" s="152"/>
      <c r="O102" s="152">
        <v>6200</v>
      </c>
      <c r="P102" s="152"/>
      <c r="Q102" s="152">
        <v>0</v>
      </c>
      <c r="R102" s="152"/>
      <c r="S102" s="299"/>
    </row>
    <row r="103" spans="1:19" s="46" customFormat="1" ht="19.5" customHeight="1">
      <c r="A103" s="145">
        <v>312</v>
      </c>
      <c r="B103" s="146" t="s">
        <v>7</v>
      </c>
      <c r="C103" s="148">
        <f>D103+E103+F103+G103+H103+I103+J103+O103+P103+Q103+R103</f>
        <v>11800</v>
      </c>
      <c r="D103" s="154">
        <f aca="true" t="shared" si="25" ref="D103:J103">SUM(D104)</f>
        <v>0</v>
      </c>
      <c r="E103" s="154">
        <f t="shared" si="25"/>
        <v>2500</v>
      </c>
      <c r="F103" s="154">
        <f t="shared" si="25"/>
        <v>2800</v>
      </c>
      <c r="G103" s="154">
        <f t="shared" si="25"/>
        <v>3500</v>
      </c>
      <c r="H103" s="154">
        <f t="shared" si="25"/>
        <v>0</v>
      </c>
      <c r="I103" s="154">
        <f t="shared" si="25"/>
        <v>0</v>
      </c>
      <c r="J103" s="154">
        <f t="shared" si="25"/>
        <v>0</v>
      </c>
      <c r="K103" s="152"/>
      <c r="L103" s="152"/>
      <c r="M103" s="152"/>
      <c r="N103" s="152"/>
      <c r="O103" s="154">
        <f>SUM(O104)</f>
        <v>3000</v>
      </c>
      <c r="P103" s="154">
        <f>SUM(P104)</f>
        <v>0</v>
      </c>
      <c r="Q103" s="154">
        <f>SUM(Q104)</f>
        <v>0</v>
      </c>
      <c r="R103" s="154">
        <f>SUM(R104)</f>
        <v>0</v>
      </c>
      <c r="S103" s="299"/>
    </row>
    <row r="104" spans="1:19" s="46" customFormat="1" ht="19.5" customHeight="1">
      <c r="A104" s="150">
        <v>3121</v>
      </c>
      <c r="B104" s="151" t="s">
        <v>7</v>
      </c>
      <c r="C104" s="152">
        <f>SUM(D104:R104)</f>
        <v>11800</v>
      </c>
      <c r="D104" s="152"/>
      <c r="E104" s="152">
        <v>2500</v>
      </c>
      <c r="F104" s="152">
        <v>2800</v>
      </c>
      <c r="G104" s="152">
        <v>3500</v>
      </c>
      <c r="H104" s="152"/>
      <c r="I104" s="152"/>
      <c r="J104" s="152"/>
      <c r="K104" s="152"/>
      <c r="L104" s="152"/>
      <c r="M104" s="152"/>
      <c r="N104" s="152"/>
      <c r="O104" s="152">
        <v>3000</v>
      </c>
      <c r="P104" s="152"/>
      <c r="Q104" s="152"/>
      <c r="R104" s="152"/>
      <c r="S104" s="299"/>
    </row>
    <row r="105" spans="1:19" s="43" customFormat="1" ht="19.5" customHeight="1">
      <c r="A105" s="155">
        <v>313</v>
      </c>
      <c r="B105" s="156" t="s">
        <v>38</v>
      </c>
      <c r="C105" s="148">
        <f>D105+E105+F105+G105+H105+I105+J105+O105+P105+Q105+R105</f>
        <v>43700</v>
      </c>
      <c r="D105" s="157">
        <f>D106+D107</f>
        <v>0</v>
      </c>
      <c r="E105" s="157">
        <f aca="true" t="shared" si="26" ref="E105:N105">E106+E107</f>
        <v>13600</v>
      </c>
      <c r="F105" s="157">
        <f>F106+F107</f>
        <v>15000</v>
      </c>
      <c r="G105" s="157">
        <f>G106+G107</f>
        <v>10000</v>
      </c>
      <c r="H105" s="157">
        <f t="shared" si="26"/>
        <v>0</v>
      </c>
      <c r="I105" s="157">
        <f>I106+I107</f>
        <v>0</v>
      </c>
      <c r="J105" s="157">
        <f>J106+J107</f>
        <v>4000</v>
      </c>
      <c r="K105" s="157">
        <f t="shared" si="26"/>
        <v>0</v>
      </c>
      <c r="L105" s="157">
        <f t="shared" si="26"/>
        <v>0</v>
      </c>
      <c r="M105" s="157">
        <f t="shared" si="26"/>
        <v>0</v>
      </c>
      <c r="N105" s="157">
        <f t="shared" si="26"/>
        <v>0</v>
      </c>
      <c r="O105" s="157">
        <f>O106+O107</f>
        <v>1100</v>
      </c>
      <c r="P105" s="157">
        <f>P106+P107</f>
        <v>0</v>
      </c>
      <c r="Q105" s="157">
        <f>Q106+Q107</f>
        <v>0</v>
      </c>
      <c r="R105" s="157">
        <f>R106+R107</f>
        <v>0</v>
      </c>
      <c r="S105" s="298"/>
    </row>
    <row r="106" spans="1:19" s="46" customFormat="1" ht="19.5" customHeight="1">
      <c r="A106" s="150">
        <v>3132</v>
      </c>
      <c r="B106" s="151" t="s">
        <v>13</v>
      </c>
      <c r="C106" s="152">
        <f>SUM(D106:R106)</f>
        <v>43700</v>
      </c>
      <c r="D106" s="152"/>
      <c r="E106" s="152">
        <v>13600</v>
      </c>
      <c r="F106" s="152">
        <v>15000</v>
      </c>
      <c r="G106" s="152">
        <v>10000</v>
      </c>
      <c r="H106" s="152"/>
      <c r="I106" s="152"/>
      <c r="J106" s="152">
        <v>4000</v>
      </c>
      <c r="K106" s="152"/>
      <c r="L106" s="152"/>
      <c r="M106" s="152"/>
      <c r="N106" s="152"/>
      <c r="O106" s="152">
        <v>1100</v>
      </c>
      <c r="P106" s="152"/>
      <c r="Q106" s="152">
        <v>0</v>
      </c>
      <c r="R106" s="152"/>
      <c r="S106" s="299"/>
    </row>
    <row r="107" spans="1:19" ht="19.5" customHeight="1">
      <c r="A107" s="158">
        <v>3133</v>
      </c>
      <c r="B107" s="159" t="s">
        <v>48</v>
      </c>
      <c r="C107" s="152">
        <f>SUM(D107:R107)</f>
        <v>0</v>
      </c>
      <c r="D107" s="152"/>
      <c r="E107" s="160">
        <v>0</v>
      </c>
      <c r="F107" s="160">
        <v>0</v>
      </c>
      <c r="G107" s="160">
        <v>0</v>
      </c>
      <c r="H107" s="160"/>
      <c r="I107" s="160"/>
      <c r="J107" s="160">
        <v>0</v>
      </c>
      <c r="K107" s="152"/>
      <c r="L107" s="152"/>
      <c r="M107" s="152"/>
      <c r="N107" s="152"/>
      <c r="O107" s="160">
        <v>0</v>
      </c>
      <c r="P107" s="152"/>
      <c r="Q107" s="152">
        <v>0</v>
      </c>
      <c r="R107" s="152"/>
      <c r="S107" s="299"/>
    </row>
    <row r="108" spans="1:19" s="43" customFormat="1" ht="19.5" customHeight="1">
      <c r="A108" s="145">
        <v>32</v>
      </c>
      <c r="B108" s="161" t="s">
        <v>39</v>
      </c>
      <c r="C108" s="148">
        <f aca="true" t="shared" si="27" ref="C108:I108">C109+C114+C121+C129+C134</f>
        <v>617100</v>
      </c>
      <c r="D108" s="147">
        <f t="shared" si="27"/>
        <v>0</v>
      </c>
      <c r="E108" s="147">
        <f t="shared" si="27"/>
        <v>268600</v>
      </c>
      <c r="F108" s="147">
        <f t="shared" si="27"/>
        <v>34500</v>
      </c>
      <c r="G108" s="147">
        <f t="shared" si="27"/>
        <v>71000</v>
      </c>
      <c r="H108" s="147">
        <f t="shared" si="27"/>
        <v>20000</v>
      </c>
      <c r="I108" s="147">
        <f t="shared" si="27"/>
        <v>57000</v>
      </c>
      <c r="J108" s="147">
        <f>J109+J114+J121+J129</f>
        <v>103000</v>
      </c>
      <c r="K108" s="147">
        <f aca="true" t="shared" si="28" ref="K108:R108">K109+K114+K121+K129+K134</f>
        <v>0</v>
      </c>
      <c r="L108" s="147">
        <f t="shared" si="28"/>
        <v>0</v>
      </c>
      <c r="M108" s="147">
        <f t="shared" si="28"/>
        <v>0</v>
      </c>
      <c r="N108" s="147">
        <f t="shared" si="28"/>
        <v>0</v>
      </c>
      <c r="O108" s="147">
        <f t="shared" si="28"/>
        <v>47000</v>
      </c>
      <c r="P108" s="147">
        <f t="shared" si="28"/>
        <v>8000</v>
      </c>
      <c r="Q108" s="147">
        <f t="shared" si="28"/>
        <v>0</v>
      </c>
      <c r="R108" s="147">
        <f t="shared" si="28"/>
        <v>8000</v>
      </c>
      <c r="S108" s="298"/>
    </row>
    <row r="109" spans="1:19" s="43" customFormat="1" ht="19.5" customHeight="1">
      <c r="A109" s="145">
        <v>321</v>
      </c>
      <c r="B109" s="161" t="s">
        <v>40</v>
      </c>
      <c r="C109" s="148">
        <f>D109+E109+F109+G109+H109+I109+J109+O109+P109+Q109+R109</f>
        <v>71600</v>
      </c>
      <c r="D109" s="148">
        <f aca="true" t="shared" si="29" ref="D109:Q109">D110+D111+D112+D113</f>
        <v>0</v>
      </c>
      <c r="E109" s="148">
        <f t="shared" si="29"/>
        <v>15100</v>
      </c>
      <c r="F109" s="148">
        <f t="shared" si="29"/>
        <v>9500</v>
      </c>
      <c r="G109" s="148">
        <f t="shared" si="29"/>
        <v>12500</v>
      </c>
      <c r="H109" s="148">
        <f t="shared" si="29"/>
        <v>0</v>
      </c>
      <c r="I109" s="148">
        <f t="shared" si="29"/>
        <v>13000</v>
      </c>
      <c r="J109" s="148">
        <f t="shared" si="29"/>
        <v>13000</v>
      </c>
      <c r="K109" s="148">
        <f t="shared" si="29"/>
        <v>0</v>
      </c>
      <c r="L109" s="148">
        <f t="shared" si="29"/>
        <v>0</v>
      </c>
      <c r="M109" s="148">
        <f t="shared" si="29"/>
        <v>0</v>
      </c>
      <c r="N109" s="148">
        <f t="shared" si="29"/>
        <v>0</v>
      </c>
      <c r="O109" s="148">
        <f>O110+O111+O112+O113</f>
        <v>3000</v>
      </c>
      <c r="P109" s="148">
        <f t="shared" si="29"/>
        <v>3500</v>
      </c>
      <c r="Q109" s="148">
        <f t="shared" si="29"/>
        <v>0</v>
      </c>
      <c r="R109" s="148">
        <f>R110+R111+R112+R113</f>
        <v>2000</v>
      </c>
      <c r="S109" s="298"/>
    </row>
    <row r="110" spans="1:19" s="43" customFormat="1" ht="19.5" customHeight="1">
      <c r="A110" s="150">
        <v>3212</v>
      </c>
      <c r="B110" s="151" t="s">
        <v>64</v>
      </c>
      <c r="C110" s="152">
        <f>SUM(D110:R110)</f>
        <v>13600</v>
      </c>
      <c r="D110" s="152"/>
      <c r="E110" s="152">
        <v>2600</v>
      </c>
      <c r="F110" s="152">
        <v>5500</v>
      </c>
      <c r="G110" s="152">
        <v>5500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52">
        <v>0</v>
      </c>
      <c r="R110" s="152"/>
      <c r="S110" s="298"/>
    </row>
    <row r="111" spans="1:19" s="46" customFormat="1" ht="19.5" customHeight="1">
      <c r="A111" s="150">
        <v>3211</v>
      </c>
      <c r="B111" s="162" t="s">
        <v>8</v>
      </c>
      <c r="C111" s="152">
        <f>SUM(D111:R111)</f>
        <v>36500</v>
      </c>
      <c r="D111" s="152"/>
      <c r="E111" s="160">
        <v>2500</v>
      </c>
      <c r="F111" s="160">
        <v>3000</v>
      </c>
      <c r="G111" s="160">
        <v>4000</v>
      </c>
      <c r="H111" s="160"/>
      <c r="I111" s="160">
        <v>10000</v>
      </c>
      <c r="J111" s="160">
        <v>10000</v>
      </c>
      <c r="K111" s="152"/>
      <c r="L111" s="152"/>
      <c r="M111" s="152"/>
      <c r="N111" s="152"/>
      <c r="O111" s="160">
        <v>3000</v>
      </c>
      <c r="P111" s="152">
        <v>2000</v>
      </c>
      <c r="Q111" s="152"/>
      <c r="R111" s="152">
        <v>2000</v>
      </c>
      <c r="S111" s="299"/>
    </row>
    <row r="112" spans="1:19" ht="19.5" customHeight="1">
      <c r="A112" s="158">
        <v>3213</v>
      </c>
      <c r="B112" s="159" t="s">
        <v>49</v>
      </c>
      <c r="C112" s="152">
        <f>SUM(D112:P112)</f>
        <v>15000</v>
      </c>
      <c r="D112" s="152"/>
      <c r="E112" s="160">
        <v>8000</v>
      </c>
      <c r="F112" s="160"/>
      <c r="G112" s="160">
        <v>1000</v>
      </c>
      <c r="H112" s="160"/>
      <c r="I112" s="160">
        <v>2000</v>
      </c>
      <c r="J112" s="160">
        <v>3000</v>
      </c>
      <c r="K112" s="152"/>
      <c r="L112" s="152"/>
      <c r="M112" s="152"/>
      <c r="N112" s="152"/>
      <c r="O112" s="160"/>
      <c r="P112" s="152">
        <v>1000</v>
      </c>
      <c r="Q112" s="152"/>
      <c r="R112" s="152"/>
      <c r="S112" s="299"/>
    </row>
    <row r="113" spans="1:19" ht="19.5" customHeight="1">
      <c r="A113" s="158">
        <v>3214</v>
      </c>
      <c r="B113" s="159" t="s">
        <v>102</v>
      </c>
      <c r="C113" s="152">
        <f>SUM(D113:P113)</f>
        <v>6500</v>
      </c>
      <c r="D113" s="152"/>
      <c r="E113" s="160">
        <v>2000</v>
      </c>
      <c r="F113" s="160">
        <v>1000</v>
      </c>
      <c r="G113" s="160">
        <v>2000</v>
      </c>
      <c r="H113" s="160"/>
      <c r="I113" s="160">
        <v>1000</v>
      </c>
      <c r="J113" s="160"/>
      <c r="K113" s="152"/>
      <c r="L113" s="152"/>
      <c r="M113" s="152"/>
      <c r="N113" s="152"/>
      <c r="O113" s="160"/>
      <c r="P113" s="152">
        <v>500</v>
      </c>
      <c r="Q113" s="152"/>
      <c r="R113" s="152"/>
      <c r="S113" s="299"/>
    </row>
    <row r="114" spans="1:19" s="43" customFormat="1" ht="19.5" customHeight="1">
      <c r="A114" s="145">
        <v>322</v>
      </c>
      <c r="B114" s="163" t="s">
        <v>50</v>
      </c>
      <c r="C114" s="148">
        <f>D114+E114+F114+G114+H114+I114+J114+O114+P114+Q114+R114</f>
        <v>310900</v>
      </c>
      <c r="D114" s="148">
        <f aca="true" t="shared" si="30" ref="D114:Q114">SUM(D115:D120)</f>
        <v>0</v>
      </c>
      <c r="E114" s="148">
        <f t="shared" si="30"/>
        <v>149000</v>
      </c>
      <c r="F114" s="148">
        <f t="shared" si="30"/>
        <v>25000</v>
      </c>
      <c r="G114" s="148">
        <f t="shared" si="30"/>
        <v>26000</v>
      </c>
      <c r="H114" s="148">
        <f t="shared" si="30"/>
        <v>20000</v>
      </c>
      <c r="I114" s="148">
        <f t="shared" si="30"/>
        <v>10000</v>
      </c>
      <c r="J114" s="148">
        <f t="shared" si="30"/>
        <v>35000</v>
      </c>
      <c r="K114" s="148">
        <f t="shared" si="30"/>
        <v>0</v>
      </c>
      <c r="L114" s="148">
        <f t="shared" si="30"/>
        <v>0</v>
      </c>
      <c r="M114" s="148">
        <f t="shared" si="30"/>
        <v>0</v>
      </c>
      <c r="N114" s="148">
        <f t="shared" si="30"/>
        <v>0</v>
      </c>
      <c r="O114" s="148">
        <f>SUM(O115:O120)</f>
        <v>42000</v>
      </c>
      <c r="P114" s="148">
        <f t="shared" si="30"/>
        <v>1000</v>
      </c>
      <c r="Q114" s="148">
        <f t="shared" si="30"/>
        <v>0</v>
      </c>
      <c r="R114" s="148">
        <f>SUM(R115:R120)</f>
        <v>2900</v>
      </c>
      <c r="S114" s="298"/>
    </row>
    <row r="115" spans="1:19" ht="19.5" customHeight="1">
      <c r="A115" s="158">
        <v>3221</v>
      </c>
      <c r="B115" s="159" t="s">
        <v>14</v>
      </c>
      <c r="C115" s="152">
        <f>SUM(D115:R115)</f>
        <v>85900</v>
      </c>
      <c r="D115" s="152"/>
      <c r="E115" s="160">
        <v>40000</v>
      </c>
      <c r="F115" s="152"/>
      <c r="G115" s="152">
        <v>5000</v>
      </c>
      <c r="H115" s="152">
        <v>10000</v>
      </c>
      <c r="I115" s="152">
        <v>10000</v>
      </c>
      <c r="J115" s="160">
        <v>15000</v>
      </c>
      <c r="K115" s="152"/>
      <c r="L115" s="152"/>
      <c r="M115" s="152"/>
      <c r="N115" s="152"/>
      <c r="O115" s="160">
        <v>2000</v>
      </c>
      <c r="P115" s="152">
        <v>1000</v>
      </c>
      <c r="Q115" s="152"/>
      <c r="R115" s="152">
        <v>2900</v>
      </c>
      <c r="S115" s="299">
        <v>5000</v>
      </c>
    </row>
    <row r="116" spans="1:19" ht="19.5" customHeight="1">
      <c r="A116" s="158">
        <v>3222</v>
      </c>
      <c r="B116" s="159" t="s">
        <v>26</v>
      </c>
      <c r="C116" s="152">
        <f>SUM(D116:P116)</f>
        <v>140000</v>
      </c>
      <c r="D116" s="152"/>
      <c r="E116" s="160">
        <v>50000</v>
      </c>
      <c r="F116" s="152">
        <v>25000</v>
      </c>
      <c r="G116" s="152">
        <v>15000</v>
      </c>
      <c r="H116" s="152"/>
      <c r="I116" s="152">
        <v>0</v>
      </c>
      <c r="J116" s="160">
        <v>10000</v>
      </c>
      <c r="K116" s="152"/>
      <c r="L116" s="152"/>
      <c r="M116" s="152"/>
      <c r="N116" s="152"/>
      <c r="O116" s="160">
        <v>40000</v>
      </c>
      <c r="P116" s="152"/>
      <c r="Q116" s="152">
        <v>0</v>
      </c>
      <c r="R116" s="152"/>
      <c r="S116" s="299">
        <v>5000</v>
      </c>
    </row>
    <row r="117" spans="1:19" ht="19.5" customHeight="1">
      <c r="A117" s="158">
        <v>3223</v>
      </c>
      <c r="B117" s="159" t="s">
        <v>9</v>
      </c>
      <c r="C117" s="152">
        <f>SUM(D117:P117)</f>
        <v>30000</v>
      </c>
      <c r="D117" s="152"/>
      <c r="E117" s="160">
        <v>25000</v>
      </c>
      <c r="F117" s="152">
        <v>0</v>
      </c>
      <c r="G117" s="152">
        <v>5000</v>
      </c>
      <c r="H117" s="152"/>
      <c r="I117" s="152"/>
      <c r="J117" s="160"/>
      <c r="K117" s="152"/>
      <c r="L117" s="152"/>
      <c r="M117" s="152"/>
      <c r="N117" s="152"/>
      <c r="O117" s="160"/>
      <c r="P117" s="152"/>
      <c r="Q117" s="152"/>
      <c r="R117" s="152"/>
      <c r="S117" s="299"/>
    </row>
    <row r="118" spans="1:19" ht="19.5" customHeight="1">
      <c r="A118" s="158">
        <v>3224</v>
      </c>
      <c r="B118" s="159" t="s">
        <v>51</v>
      </c>
      <c r="C118" s="152">
        <f>SUM(D118:P118)</f>
        <v>7000</v>
      </c>
      <c r="D118" s="152"/>
      <c r="E118" s="160">
        <v>7000</v>
      </c>
      <c r="F118" s="152"/>
      <c r="G118" s="152"/>
      <c r="H118" s="152"/>
      <c r="I118" s="152"/>
      <c r="J118" s="160"/>
      <c r="K118" s="152"/>
      <c r="L118" s="152"/>
      <c r="M118" s="152"/>
      <c r="N118" s="152"/>
      <c r="O118" s="160"/>
      <c r="P118" s="152"/>
      <c r="Q118" s="152"/>
      <c r="R118" s="152"/>
      <c r="S118" s="299"/>
    </row>
    <row r="119" spans="1:19" s="46" customFormat="1" ht="19.5" customHeight="1">
      <c r="A119" s="150">
        <v>3225</v>
      </c>
      <c r="B119" s="151" t="s">
        <v>15</v>
      </c>
      <c r="C119" s="152">
        <f>SUM(D119:P119)</f>
        <v>40000</v>
      </c>
      <c r="D119" s="152"/>
      <c r="E119" s="160">
        <v>20000</v>
      </c>
      <c r="F119" s="152"/>
      <c r="G119" s="152"/>
      <c r="H119" s="160">
        <v>10000</v>
      </c>
      <c r="I119" s="160"/>
      <c r="J119" s="153">
        <v>10000</v>
      </c>
      <c r="K119" s="152"/>
      <c r="L119" s="152"/>
      <c r="M119" s="152"/>
      <c r="N119" s="152"/>
      <c r="O119" s="153"/>
      <c r="P119" s="152">
        <v>0</v>
      </c>
      <c r="Q119" s="152"/>
      <c r="R119" s="152"/>
      <c r="S119" s="299">
        <v>10137.74</v>
      </c>
    </row>
    <row r="120" spans="1:19" s="46" customFormat="1" ht="19.5" customHeight="1">
      <c r="A120" s="164">
        <v>3227</v>
      </c>
      <c r="B120" s="165" t="s">
        <v>34</v>
      </c>
      <c r="C120" s="152">
        <f>SUM(D120:P120)</f>
        <v>8000</v>
      </c>
      <c r="D120" s="166"/>
      <c r="E120" s="166">
        <v>7000</v>
      </c>
      <c r="F120" s="166"/>
      <c r="G120" s="166">
        <v>1000</v>
      </c>
      <c r="H120" s="166"/>
      <c r="I120" s="166"/>
      <c r="J120" s="166"/>
      <c r="K120" s="166"/>
      <c r="L120" s="166"/>
      <c r="M120" s="166"/>
      <c r="N120" s="166"/>
      <c r="O120" s="166"/>
      <c r="P120" s="152"/>
      <c r="Q120" s="152"/>
      <c r="R120" s="166"/>
      <c r="S120" s="299"/>
    </row>
    <row r="121" spans="1:19" ht="19.5" customHeight="1">
      <c r="A121" s="167">
        <v>323</v>
      </c>
      <c r="B121" s="168" t="s">
        <v>43</v>
      </c>
      <c r="C121" s="148">
        <f>D121+E121+F121+G121+H121+I121+J121+O121+P121+Q121+R121</f>
        <v>191600</v>
      </c>
      <c r="D121" s="149">
        <f>D122+D123+D124+D125+D126+D127+D128</f>
        <v>0</v>
      </c>
      <c r="E121" s="149">
        <f>E122+E123+E124+E125+E126+E127+E128</f>
        <v>80000</v>
      </c>
      <c r="F121" s="148">
        <f aca="true" t="shared" si="31" ref="F121:Q121">SUM(F122:F128)</f>
        <v>0</v>
      </c>
      <c r="G121" s="148">
        <f t="shared" si="31"/>
        <v>30000</v>
      </c>
      <c r="H121" s="148">
        <f t="shared" si="31"/>
        <v>0</v>
      </c>
      <c r="I121" s="148">
        <f t="shared" si="31"/>
        <v>23000</v>
      </c>
      <c r="J121" s="149">
        <f>J122+J123+J124+J125+J126+J127+J128</f>
        <v>50000</v>
      </c>
      <c r="K121" s="148">
        <f t="shared" si="31"/>
        <v>0</v>
      </c>
      <c r="L121" s="148">
        <f t="shared" si="31"/>
        <v>0</v>
      </c>
      <c r="M121" s="148">
        <f t="shared" si="31"/>
        <v>0</v>
      </c>
      <c r="N121" s="148">
        <f t="shared" si="31"/>
        <v>0</v>
      </c>
      <c r="O121" s="148">
        <f>SUM(O122:O128)</f>
        <v>2000</v>
      </c>
      <c r="P121" s="149">
        <f>P122+P123+P124+P125+P126+P127+P128</f>
        <v>3500</v>
      </c>
      <c r="Q121" s="148">
        <f t="shared" si="31"/>
        <v>0</v>
      </c>
      <c r="R121" s="149">
        <f>R122+R123+R124+R125+R126+R127+R128</f>
        <v>3100</v>
      </c>
      <c r="S121" s="299"/>
    </row>
    <row r="122" spans="1:19" ht="19.5" customHeight="1">
      <c r="A122" s="158">
        <v>3231</v>
      </c>
      <c r="B122" s="159" t="s">
        <v>52</v>
      </c>
      <c r="C122" s="152">
        <f aca="true" t="shared" si="32" ref="C122:C127">SUM(D122:P122)</f>
        <v>31500</v>
      </c>
      <c r="D122" s="152"/>
      <c r="E122" s="160">
        <v>15000</v>
      </c>
      <c r="F122" s="160"/>
      <c r="G122" s="160"/>
      <c r="H122" s="160"/>
      <c r="I122" s="160"/>
      <c r="J122" s="160">
        <v>15000</v>
      </c>
      <c r="K122" s="152"/>
      <c r="L122" s="152"/>
      <c r="M122" s="152"/>
      <c r="N122" s="152"/>
      <c r="O122" s="160"/>
      <c r="P122" s="152">
        <v>1500</v>
      </c>
      <c r="Q122" s="152"/>
      <c r="R122" s="152"/>
      <c r="S122" s="299"/>
    </row>
    <row r="123" spans="1:19" ht="19.5" customHeight="1">
      <c r="A123" s="158">
        <v>3232</v>
      </c>
      <c r="B123" s="169" t="s">
        <v>16</v>
      </c>
      <c r="C123" s="152">
        <f t="shared" si="32"/>
        <v>65000</v>
      </c>
      <c r="D123" s="152"/>
      <c r="E123" s="160">
        <v>30000</v>
      </c>
      <c r="F123" s="160"/>
      <c r="G123" s="160">
        <v>10000</v>
      </c>
      <c r="H123" s="160"/>
      <c r="I123" s="160">
        <v>10000</v>
      </c>
      <c r="J123" s="160">
        <v>15000</v>
      </c>
      <c r="K123" s="152"/>
      <c r="L123" s="152"/>
      <c r="M123" s="152"/>
      <c r="N123" s="152"/>
      <c r="O123" s="160"/>
      <c r="P123" s="152"/>
      <c r="Q123" s="152"/>
      <c r="R123" s="152"/>
      <c r="S123" s="299"/>
    </row>
    <row r="124" spans="1:19" ht="19.5" customHeight="1">
      <c r="A124" s="158">
        <v>3233</v>
      </c>
      <c r="B124" s="169" t="s">
        <v>17</v>
      </c>
      <c r="C124" s="152">
        <f t="shared" si="32"/>
        <v>1000</v>
      </c>
      <c r="D124" s="152"/>
      <c r="E124" s="160">
        <v>1000</v>
      </c>
      <c r="F124" s="160"/>
      <c r="G124" s="160"/>
      <c r="H124" s="160"/>
      <c r="I124" s="160"/>
      <c r="J124" s="160"/>
      <c r="K124" s="152"/>
      <c r="L124" s="152"/>
      <c r="M124" s="152"/>
      <c r="N124" s="152"/>
      <c r="O124" s="160"/>
      <c r="P124" s="152"/>
      <c r="Q124" s="152"/>
      <c r="R124" s="152"/>
      <c r="S124" s="299"/>
    </row>
    <row r="125" spans="1:19" ht="19.5" customHeight="1">
      <c r="A125" s="158">
        <v>3236</v>
      </c>
      <c r="B125" s="159" t="s">
        <v>97</v>
      </c>
      <c r="C125" s="152">
        <f t="shared" si="32"/>
        <v>5000</v>
      </c>
      <c r="D125" s="152"/>
      <c r="E125" s="160">
        <v>4000</v>
      </c>
      <c r="F125" s="160"/>
      <c r="G125" s="160"/>
      <c r="H125" s="160"/>
      <c r="I125" s="160">
        <v>1000</v>
      </c>
      <c r="J125" s="160"/>
      <c r="K125" s="152"/>
      <c r="L125" s="152"/>
      <c r="M125" s="152"/>
      <c r="N125" s="152"/>
      <c r="O125" s="160"/>
      <c r="P125" s="152"/>
      <c r="Q125" s="152"/>
      <c r="R125" s="152"/>
      <c r="S125" s="299"/>
    </row>
    <row r="126" spans="1:19" ht="19.5" customHeight="1">
      <c r="A126" s="158">
        <v>3237</v>
      </c>
      <c r="B126" s="159" t="s">
        <v>18</v>
      </c>
      <c r="C126" s="152">
        <f t="shared" si="32"/>
        <v>25000</v>
      </c>
      <c r="D126" s="152"/>
      <c r="E126" s="160">
        <v>5000</v>
      </c>
      <c r="F126" s="160"/>
      <c r="G126" s="160">
        <v>5000</v>
      </c>
      <c r="H126" s="160"/>
      <c r="I126" s="160">
        <v>3000</v>
      </c>
      <c r="J126" s="160">
        <v>10000</v>
      </c>
      <c r="K126" s="152"/>
      <c r="L126" s="152"/>
      <c r="M126" s="152"/>
      <c r="N126" s="152"/>
      <c r="O126" s="160">
        <v>2000</v>
      </c>
      <c r="P126" s="152"/>
      <c r="Q126" s="152"/>
      <c r="R126" s="152">
        <v>0</v>
      </c>
      <c r="S126" s="299"/>
    </row>
    <row r="127" spans="1:19" s="46" customFormat="1" ht="19.5" customHeight="1">
      <c r="A127" s="150">
        <v>3238</v>
      </c>
      <c r="B127" s="151" t="s">
        <v>19</v>
      </c>
      <c r="C127" s="152">
        <f t="shared" si="32"/>
        <v>7000</v>
      </c>
      <c r="D127" s="152">
        <v>0</v>
      </c>
      <c r="E127" s="152">
        <v>5000</v>
      </c>
      <c r="F127" s="152"/>
      <c r="G127" s="152"/>
      <c r="H127" s="152"/>
      <c r="I127" s="152">
        <v>2000</v>
      </c>
      <c r="J127" s="152"/>
      <c r="K127" s="152"/>
      <c r="L127" s="152"/>
      <c r="M127" s="152"/>
      <c r="N127" s="152"/>
      <c r="O127" s="152"/>
      <c r="P127" s="152"/>
      <c r="Q127" s="152"/>
      <c r="R127" s="152">
        <v>0</v>
      </c>
      <c r="S127" s="299"/>
    </row>
    <row r="128" spans="1:19" ht="19.5" customHeight="1">
      <c r="A128" s="158">
        <v>3239</v>
      </c>
      <c r="B128" s="159" t="s">
        <v>20</v>
      </c>
      <c r="C128" s="152">
        <f>SUM(D128:R128)</f>
        <v>57100</v>
      </c>
      <c r="D128" s="152"/>
      <c r="E128" s="160">
        <v>20000</v>
      </c>
      <c r="F128" s="152"/>
      <c r="G128" s="152">
        <v>15000</v>
      </c>
      <c r="H128" s="152"/>
      <c r="I128" s="152">
        <v>7000</v>
      </c>
      <c r="J128" s="160">
        <v>10000</v>
      </c>
      <c r="K128" s="152"/>
      <c r="L128" s="152"/>
      <c r="M128" s="152"/>
      <c r="N128" s="152"/>
      <c r="O128" s="160"/>
      <c r="P128" s="152">
        <v>2000</v>
      </c>
      <c r="Q128" s="152"/>
      <c r="R128" s="152">
        <v>3100</v>
      </c>
      <c r="S128" s="299">
        <v>7000</v>
      </c>
    </row>
    <row r="129" spans="1:19" s="43" customFormat="1" ht="19.5" customHeight="1">
      <c r="A129" s="145">
        <v>324</v>
      </c>
      <c r="B129" s="146" t="s">
        <v>54</v>
      </c>
      <c r="C129" s="148">
        <f>D129+E129+F129+G129+H129+I129+J129+O129+P129+Q129</f>
        <v>5000</v>
      </c>
      <c r="D129" s="148">
        <f aca="true" t="shared" si="33" ref="D129:R129">D130</f>
        <v>0</v>
      </c>
      <c r="E129" s="148">
        <f t="shared" si="33"/>
        <v>0</v>
      </c>
      <c r="F129" s="148">
        <f t="shared" si="33"/>
        <v>0</v>
      </c>
      <c r="G129" s="148">
        <f t="shared" si="33"/>
        <v>0</v>
      </c>
      <c r="H129" s="148">
        <f t="shared" si="33"/>
        <v>0</v>
      </c>
      <c r="I129" s="148">
        <f t="shared" si="33"/>
        <v>0</v>
      </c>
      <c r="J129" s="148">
        <f t="shared" si="33"/>
        <v>5000</v>
      </c>
      <c r="K129" s="148">
        <f t="shared" si="33"/>
        <v>0</v>
      </c>
      <c r="L129" s="148">
        <f t="shared" si="33"/>
        <v>0</v>
      </c>
      <c r="M129" s="148">
        <f t="shared" si="33"/>
        <v>0</v>
      </c>
      <c r="N129" s="148">
        <f t="shared" si="33"/>
        <v>0</v>
      </c>
      <c r="O129" s="148">
        <f t="shared" si="33"/>
        <v>0</v>
      </c>
      <c r="P129" s="148">
        <f t="shared" si="33"/>
        <v>0</v>
      </c>
      <c r="Q129" s="148">
        <f t="shared" si="33"/>
        <v>0</v>
      </c>
      <c r="R129" s="148">
        <f t="shared" si="33"/>
        <v>0</v>
      </c>
      <c r="S129" s="298"/>
    </row>
    <row r="130" spans="1:19" ht="19.5" customHeight="1">
      <c r="A130" s="158">
        <v>3241</v>
      </c>
      <c r="B130" s="159" t="s">
        <v>55</v>
      </c>
      <c r="C130" s="152">
        <f>SUM(D130:Q130)</f>
        <v>5000</v>
      </c>
      <c r="D130" s="152"/>
      <c r="E130" s="160"/>
      <c r="F130" s="152"/>
      <c r="G130" s="152"/>
      <c r="H130" s="152"/>
      <c r="I130" s="152"/>
      <c r="J130" s="160">
        <v>5000</v>
      </c>
      <c r="K130" s="152"/>
      <c r="L130" s="152"/>
      <c r="M130" s="152"/>
      <c r="N130" s="152"/>
      <c r="O130" s="160"/>
      <c r="P130" s="152"/>
      <c r="Q130" s="152">
        <v>0</v>
      </c>
      <c r="R130" s="152"/>
      <c r="S130" s="299"/>
    </row>
    <row r="131" spans="1:19" ht="19.5" customHeight="1">
      <c r="A131" s="158">
        <v>3431</v>
      </c>
      <c r="B131" s="159" t="s">
        <v>201</v>
      </c>
      <c r="C131" s="148">
        <f>SUM(D131:S131)</f>
        <v>150</v>
      </c>
      <c r="D131" s="152"/>
      <c r="E131" s="147">
        <v>150</v>
      </c>
      <c r="F131" s="152"/>
      <c r="G131" s="152"/>
      <c r="H131" s="152"/>
      <c r="I131" s="152"/>
      <c r="J131" s="160"/>
      <c r="K131" s="152"/>
      <c r="L131" s="152"/>
      <c r="M131" s="152"/>
      <c r="N131" s="152"/>
      <c r="O131" s="160"/>
      <c r="P131" s="152"/>
      <c r="Q131" s="152"/>
      <c r="R131" s="152"/>
      <c r="S131" s="299"/>
    </row>
    <row r="132" spans="1:19" ht="31.5" customHeight="1">
      <c r="A132" s="235">
        <v>372</v>
      </c>
      <c r="B132" s="163" t="s">
        <v>180</v>
      </c>
      <c r="C132" s="148">
        <f>SUM(D132:R132)</f>
        <v>120000</v>
      </c>
      <c r="D132" s="152"/>
      <c r="E132" s="160"/>
      <c r="F132" s="152"/>
      <c r="G132" s="152"/>
      <c r="H132" s="152"/>
      <c r="I132" s="152"/>
      <c r="J132" s="160"/>
      <c r="K132" s="152"/>
      <c r="L132" s="152"/>
      <c r="M132" s="152"/>
      <c r="N132" s="152"/>
      <c r="O132" s="147">
        <f>O133</f>
        <v>120000</v>
      </c>
      <c r="P132" s="152"/>
      <c r="Q132" s="152"/>
      <c r="R132" s="152"/>
      <c r="S132" s="299"/>
    </row>
    <row r="133" spans="1:19" ht="18.75" customHeight="1">
      <c r="A133" s="236">
        <v>3722</v>
      </c>
      <c r="B133" s="310" t="s">
        <v>181</v>
      </c>
      <c r="C133" s="152">
        <f>SUM(D133:R133)</f>
        <v>120000</v>
      </c>
      <c r="D133" s="152"/>
      <c r="E133" s="160"/>
      <c r="F133" s="152"/>
      <c r="G133" s="152"/>
      <c r="H133" s="152"/>
      <c r="I133" s="152"/>
      <c r="J133" s="160"/>
      <c r="K133" s="152"/>
      <c r="L133" s="152"/>
      <c r="M133" s="152"/>
      <c r="N133" s="152"/>
      <c r="O133" s="160">
        <v>120000</v>
      </c>
      <c r="P133" s="152"/>
      <c r="Q133" s="152"/>
      <c r="R133" s="152"/>
      <c r="S133" s="299"/>
    </row>
    <row r="134" spans="1:19" s="43" customFormat="1" ht="19.5" customHeight="1">
      <c r="A134" s="145">
        <v>329</v>
      </c>
      <c r="B134" s="146" t="s">
        <v>46</v>
      </c>
      <c r="C134" s="148">
        <f>D134+E134+F134+G134+H134+I134+J134+O134+P134+Q134</f>
        <v>38000</v>
      </c>
      <c r="D134" s="148">
        <f aca="true" t="shared" si="34" ref="D134:Q134">D135+D136+D137+D138+D139</f>
        <v>0</v>
      </c>
      <c r="E134" s="148">
        <f t="shared" si="34"/>
        <v>24500</v>
      </c>
      <c r="F134" s="148">
        <f t="shared" si="34"/>
        <v>0</v>
      </c>
      <c r="G134" s="148">
        <f t="shared" si="34"/>
        <v>2500</v>
      </c>
      <c r="H134" s="148">
        <f t="shared" si="34"/>
        <v>0</v>
      </c>
      <c r="I134" s="148">
        <f>I135+I136+I137+I138+I139</f>
        <v>11000</v>
      </c>
      <c r="J134" s="148"/>
      <c r="K134" s="148">
        <f t="shared" si="34"/>
        <v>0</v>
      </c>
      <c r="L134" s="148">
        <f t="shared" si="34"/>
        <v>0</v>
      </c>
      <c r="M134" s="148">
        <f t="shared" si="34"/>
        <v>0</v>
      </c>
      <c r="N134" s="148">
        <f t="shared" si="34"/>
        <v>0</v>
      </c>
      <c r="O134" s="148">
        <f>O135+O136+O137+O138+O139</f>
        <v>0</v>
      </c>
      <c r="P134" s="148">
        <f t="shared" si="34"/>
        <v>0</v>
      </c>
      <c r="Q134" s="148">
        <f t="shared" si="34"/>
        <v>0</v>
      </c>
      <c r="R134" s="148">
        <f>R135+R136+R137+R138+R139</f>
        <v>0</v>
      </c>
      <c r="S134" s="298"/>
    </row>
    <row r="135" spans="1:19" s="43" customFormat="1" ht="19.5" customHeight="1">
      <c r="A135" s="150">
        <v>3291</v>
      </c>
      <c r="B135" s="151" t="s">
        <v>103</v>
      </c>
      <c r="C135" s="152">
        <f>SUM(D135:P135)</f>
        <v>4000</v>
      </c>
      <c r="D135" s="148"/>
      <c r="E135" s="152">
        <v>1500</v>
      </c>
      <c r="F135" s="148"/>
      <c r="G135" s="152">
        <v>1500</v>
      </c>
      <c r="H135" s="148"/>
      <c r="I135" s="152">
        <v>1000</v>
      </c>
      <c r="J135" s="148"/>
      <c r="K135" s="148"/>
      <c r="L135" s="148"/>
      <c r="M135" s="148"/>
      <c r="N135" s="148"/>
      <c r="O135" s="148"/>
      <c r="P135" s="148"/>
      <c r="Q135" s="148"/>
      <c r="R135" s="148"/>
      <c r="S135" s="298"/>
    </row>
    <row r="136" spans="1:19" s="46" customFormat="1" ht="19.5" customHeight="1">
      <c r="A136" s="150">
        <v>3292</v>
      </c>
      <c r="B136" s="151" t="s">
        <v>21</v>
      </c>
      <c r="C136" s="152">
        <f>SUM(D136:P136)</f>
        <v>12000</v>
      </c>
      <c r="D136" s="152">
        <v>0</v>
      </c>
      <c r="E136" s="160">
        <v>12000</v>
      </c>
      <c r="F136" s="152"/>
      <c r="G136" s="152"/>
      <c r="H136" s="152"/>
      <c r="I136" s="152"/>
      <c r="J136" s="160"/>
      <c r="K136" s="152"/>
      <c r="L136" s="152"/>
      <c r="M136" s="152"/>
      <c r="N136" s="152"/>
      <c r="O136" s="160"/>
      <c r="P136" s="152"/>
      <c r="Q136" s="152">
        <f>P136*103.1%</f>
        <v>0</v>
      </c>
      <c r="R136" s="152">
        <v>0</v>
      </c>
      <c r="S136" s="299"/>
    </row>
    <row r="137" spans="1:19" s="46" customFormat="1" ht="19.5" customHeight="1">
      <c r="A137" s="164">
        <v>3293</v>
      </c>
      <c r="B137" s="165" t="s">
        <v>22</v>
      </c>
      <c r="C137" s="152">
        <f>SUM(D137:P137)</f>
        <v>1000</v>
      </c>
      <c r="D137" s="166"/>
      <c r="E137" s="166">
        <v>0</v>
      </c>
      <c r="F137" s="166"/>
      <c r="G137" s="166"/>
      <c r="H137" s="166"/>
      <c r="I137" s="166">
        <v>1000</v>
      </c>
      <c r="J137" s="166"/>
      <c r="K137" s="166"/>
      <c r="L137" s="166"/>
      <c r="M137" s="166"/>
      <c r="N137" s="166"/>
      <c r="O137" s="166"/>
      <c r="P137" s="152"/>
      <c r="Q137" s="152"/>
      <c r="R137" s="166"/>
      <c r="S137" s="299"/>
    </row>
    <row r="138" spans="1:19" s="46" customFormat="1" ht="19.5" customHeight="1">
      <c r="A138" s="164">
        <v>3294</v>
      </c>
      <c r="B138" s="165" t="s">
        <v>31</v>
      </c>
      <c r="C138" s="152">
        <f>SUM(D138:P138)</f>
        <v>5000</v>
      </c>
      <c r="D138" s="166"/>
      <c r="E138" s="166">
        <v>2000</v>
      </c>
      <c r="F138" s="166"/>
      <c r="G138" s="166">
        <v>1000</v>
      </c>
      <c r="H138" s="166"/>
      <c r="I138" s="166">
        <v>2000</v>
      </c>
      <c r="J138" s="166"/>
      <c r="K138" s="166"/>
      <c r="L138" s="166"/>
      <c r="M138" s="166"/>
      <c r="N138" s="166"/>
      <c r="O138" s="166"/>
      <c r="P138" s="152"/>
      <c r="Q138" s="152"/>
      <c r="R138" s="166"/>
      <c r="S138" s="299"/>
    </row>
    <row r="139" spans="1:19" ht="19.5" customHeight="1">
      <c r="A139" s="158">
        <v>3299</v>
      </c>
      <c r="B139" s="169" t="s">
        <v>12</v>
      </c>
      <c r="C139" s="152">
        <f>SUM(D139:P139)</f>
        <v>16000</v>
      </c>
      <c r="D139" s="152"/>
      <c r="E139" s="160">
        <v>9000</v>
      </c>
      <c r="F139" s="160"/>
      <c r="G139" s="160"/>
      <c r="H139" s="160"/>
      <c r="I139" s="160">
        <v>7000</v>
      </c>
      <c r="J139" s="160" t="s">
        <v>200</v>
      </c>
      <c r="K139" s="152"/>
      <c r="L139" s="152"/>
      <c r="M139" s="152"/>
      <c r="N139" s="152"/>
      <c r="O139" s="160"/>
      <c r="P139" s="152"/>
      <c r="Q139" s="152"/>
      <c r="R139" s="152"/>
      <c r="S139" s="299"/>
    </row>
    <row r="140" spans="1:19" s="43" customFormat="1" ht="19.5" customHeight="1">
      <c r="A140" s="145">
        <v>42</v>
      </c>
      <c r="B140" s="146" t="s">
        <v>56</v>
      </c>
      <c r="C140" s="148">
        <f>C141</f>
        <v>360000</v>
      </c>
      <c r="D140" s="148">
        <f>D141</f>
        <v>0</v>
      </c>
      <c r="E140" s="148">
        <f aca="true" t="shared" si="35" ref="E140:N140">E141</f>
        <v>81000</v>
      </c>
      <c r="F140" s="148">
        <f>F141</f>
        <v>0</v>
      </c>
      <c r="G140" s="148">
        <f>G141</f>
        <v>0</v>
      </c>
      <c r="H140" s="148">
        <f t="shared" si="35"/>
        <v>25000</v>
      </c>
      <c r="I140" s="148">
        <f t="shared" si="35"/>
        <v>0</v>
      </c>
      <c r="J140" s="148">
        <f>J141</f>
        <v>100000</v>
      </c>
      <c r="K140" s="148">
        <f t="shared" si="35"/>
        <v>0</v>
      </c>
      <c r="L140" s="148">
        <f t="shared" si="35"/>
        <v>0</v>
      </c>
      <c r="M140" s="148">
        <f t="shared" si="35"/>
        <v>0</v>
      </c>
      <c r="N140" s="148">
        <f t="shared" si="35"/>
        <v>0</v>
      </c>
      <c r="O140" s="148">
        <f>O141</f>
        <v>124000</v>
      </c>
      <c r="P140" s="148">
        <f>P141</f>
        <v>0</v>
      </c>
      <c r="Q140" s="148">
        <f>Q141</f>
        <v>30000</v>
      </c>
      <c r="R140" s="148">
        <f>R141</f>
        <v>0</v>
      </c>
      <c r="S140" s="298"/>
    </row>
    <row r="141" spans="1:19" s="43" customFormat="1" ht="19.5" customHeight="1">
      <c r="A141" s="145">
        <v>422</v>
      </c>
      <c r="B141" s="146" t="s">
        <v>57</v>
      </c>
      <c r="C141" s="148">
        <f>D141+E141+F141+G141+H141+I141+J141+O141+P141+Q141</f>
        <v>360000</v>
      </c>
      <c r="D141" s="148">
        <f aca="true" t="shared" si="36" ref="D141:R141">D142+D143+D144+D145</f>
        <v>0</v>
      </c>
      <c r="E141" s="148">
        <f t="shared" si="36"/>
        <v>81000</v>
      </c>
      <c r="F141" s="148">
        <f t="shared" si="36"/>
        <v>0</v>
      </c>
      <c r="G141" s="148">
        <f t="shared" si="36"/>
        <v>0</v>
      </c>
      <c r="H141" s="148">
        <f t="shared" si="36"/>
        <v>25000</v>
      </c>
      <c r="I141" s="148">
        <f t="shared" si="36"/>
        <v>0</v>
      </c>
      <c r="J141" s="148">
        <f t="shared" si="36"/>
        <v>100000</v>
      </c>
      <c r="K141" s="148">
        <f t="shared" si="36"/>
        <v>0</v>
      </c>
      <c r="L141" s="148">
        <f t="shared" si="36"/>
        <v>0</v>
      </c>
      <c r="M141" s="148">
        <f t="shared" si="36"/>
        <v>0</v>
      </c>
      <c r="N141" s="148">
        <f t="shared" si="36"/>
        <v>0</v>
      </c>
      <c r="O141" s="148">
        <f t="shared" si="36"/>
        <v>124000</v>
      </c>
      <c r="P141" s="148">
        <f t="shared" si="36"/>
        <v>0</v>
      </c>
      <c r="Q141" s="148">
        <f t="shared" si="36"/>
        <v>30000</v>
      </c>
      <c r="R141" s="148">
        <f t="shared" si="36"/>
        <v>0</v>
      </c>
      <c r="S141" s="298"/>
    </row>
    <row r="142" spans="1:19" ht="19.5" customHeight="1">
      <c r="A142" s="158">
        <v>4221</v>
      </c>
      <c r="B142" s="159" t="s">
        <v>23</v>
      </c>
      <c r="C142" s="152">
        <f>SUM(D142:P142)</f>
        <v>35000</v>
      </c>
      <c r="D142" s="152"/>
      <c r="E142" s="160">
        <v>25000</v>
      </c>
      <c r="F142" s="160"/>
      <c r="G142" s="160"/>
      <c r="H142" s="160">
        <v>10000</v>
      </c>
      <c r="I142" s="160"/>
      <c r="J142" s="160"/>
      <c r="K142" s="152"/>
      <c r="L142" s="152"/>
      <c r="M142" s="152"/>
      <c r="N142" s="152"/>
      <c r="O142" s="160"/>
      <c r="P142" s="152"/>
      <c r="Q142" s="152"/>
      <c r="R142" s="152"/>
      <c r="S142" s="299"/>
    </row>
    <row r="143" spans="1:19" ht="19.5" customHeight="1">
      <c r="A143" s="158">
        <v>4223</v>
      </c>
      <c r="B143" s="159" t="s">
        <v>58</v>
      </c>
      <c r="C143" s="152">
        <f>SUM(D143:P143)</f>
        <v>30000</v>
      </c>
      <c r="D143" s="152"/>
      <c r="E143" s="160">
        <v>30000</v>
      </c>
      <c r="F143" s="152"/>
      <c r="G143" s="152"/>
      <c r="H143" s="152"/>
      <c r="I143" s="152"/>
      <c r="J143" s="160"/>
      <c r="K143" s="152"/>
      <c r="L143" s="152"/>
      <c r="M143" s="152"/>
      <c r="N143" s="152"/>
      <c r="O143" s="160"/>
      <c r="P143" s="152"/>
      <c r="Q143" s="152"/>
      <c r="R143" s="152"/>
      <c r="S143" s="299">
        <v>20000</v>
      </c>
    </row>
    <row r="144" spans="1:19" ht="19.5" customHeight="1">
      <c r="A144" s="158">
        <v>4227</v>
      </c>
      <c r="B144" s="159" t="s">
        <v>59</v>
      </c>
      <c r="C144" s="152">
        <f>SUM(D144:Q144)</f>
        <v>145000</v>
      </c>
      <c r="D144" s="152"/>
      <c r="E144" s="160">
        <v>20000</v>
      </c>
      <c r="F144" s="152"/>
      <c r="G144" s="152"/>
      <c r="H144" s="152">
        <v>10000</v>
      </c>
      <c r="I144" s="152"/>
      <c r="J144" s="160">
        <v>100000</v>
      </c>
      <c r="K144" s="152"/>
      <c r="L144" s="152"/>
      <c r="M144" s="152"/>
      <c r="N144" s="152"/>
      <c r="O144" s="160"/>
      <c r="P144" s="152"/>
      <c r="Q144" s="152">
        <v>15000</v>
      </c>
      <c r="R144" s="152"/>
      <c r="S144" s="299">
        <v>11805.94</v>
      </c>
    </row>
    <row r="145" spans="1:19" ht="19.5" customHeight="1">
      <c r="A145" s="158">
        <v>4241</v>
      </c>
      <c r="B145" s="159" t="s">
        <v>104</v>
      </c>
      <c r="C145" s="152">
        <f>SUM(D145:Q145)</f>
        <v>150000</v>
      </c>
      <c r="D145" s="152"/>
      <c r="E145" s="160">
        <v>6000</v>
      </c>
      <c r="F145" s="152"/>
      <c r="G145" s="152"/>
      <c r="H145" s="152">
        <v>5000</v>
      </c>
      <c r="I145" s="152"/>
      <c r="J145" s="160"/>
      <c r="K145" s="152"/>
      <c r="L145" s="152"/>
      <c r="M145" s="152"/>
      <c r="N145" s="152"/>
      <c r="O145" s="160">
        <v>124000</v>
      </c>
      <c r="P145" s="152"/>
      <c r="Q145" s="152">
        <v>15000</v>
      </c>
      <c r="R145" s="152"/>
      <c r="S145" s="299"/>
    </row>
    <row r="146" spans="1:19" s="43" customFormat="1" ht="24.75" customHeight="1" thickBot="1">
      <c r="A146" s="142"/>
      <c r="B146" s="143" t="s">
        <v>32</v>
      </c>
      <c r="C146" s="144">
        <f>SUM(E146,F146,G146,H146,I146,J146,O146,P146,Q146,R146,S146)</f>
        <v>1469678.86</v>
      </c>
      <c r="D146" s="144">
        <f>D101+D103+D105+D108</f>
        <v>0</v>
      </c>
      <c r="E146" s="144">
        <f>E140+E108+E100+E131</f>
        <v>447650</v>
      </c>
      <c r="F146" s="144">
        <f aca="true" t="shared" si="37" ref="F146:N146">F140+F108+F100</f>
        <v>137300</v>
      </c>
      <c r="G146" s="144">
        <f t="shared" si="37"/>
        <v>136000</v>
      </c>
      <c r="H146" s="144">
        <f t="shared" si="37"/>
        <v>45000</v>
      </c>
      <c r="I146" s="144">
        <f t="shared" si="37"/>
        <v>62000</v>
      </c>
      <c r="J146" s="144">
        <f t="shared" si="37"/>
        <v>222000</v>
      </c>
      <c r="K146" s="144">
        <f t="shared" si="37"/>
        <v>0</v>
      </c>
      <c r="L146" s="144">
        <f t="shared" si="37"/>
        <v>0</v>
      </c>
      <c r="M146" s="144">
        <f t="shared" si="37"/>
        <v>0</v>
      </c>
      <c r="N146" s="144">
        <f t="shared" si="37"/>
        <v>0</v>
      </c>
      <c r="O146" s="144">
        <f>O140+O108+O100+O133</f>
        <v>301300</v>
      </c>
      <c r="P146" s="144">
        <f>P140+P108+P100</f>
        <v>8000</v>
      </c>
      <c r="Q146" s="144">
        <f>Q140+Q108+Q100</f>
        <v>30000</v>
      </c>
      <c r="R146" s="272">
        <f>R101+R103+R105+R108</f>
        <v>8000</v>
      </c>
      <c r="S146" s="298">
        <f>SUM(S100:S145)</f>
        <v>72428.86</v>
      </c>
    </row>
    <row r="147" spans="1:18" s="28" customFormat="1" ht="15.75">
      <c r="A147" s="47"/>
      <c r="B147" s="48"/>
      <c r="C147" s="26"/>
      <c r="D147" s="27"/>
      <c r="E147" s="26"/>
      <c r="F147" s="27"/>
      <c r="G147" s="27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4.25" customHeight="1">
      <c r="A148" s="44"/>
      <c r="B148" s="49"/>
      <c r="C148" s="34"/>
      <c r="D148" s="50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s="51" customFormat="1" ht="15">
      <c r="A149" s="221" t="s">
        <v>80</v>
      </c>
      <c r="B149" s="222"/>
      <c r="C149" s="222"/>
      <c r="D149" s="222"/>
      <c r="E149" s="240" t="s">
        <v>81</v>
      </c>
      <c r="F149" s="222"/>
      <c r="G149" s="222"/>
      <c r="H149" s="222"/>
      <c r="I149" s="222"/>
      <c r="J149" s="222"/>
      <c r="K149" s="222"/>
      <c r="L149" s="223"/>
      <c r="M149" s="223"/>
      <c r="N149" s="223"/>
      <c r="O149" s="223"/>
      <c r="P149" s="223"/>
      <c r="Q149" s="223"/>
      <c r="R149" s="223"/>
    </row>
    <row r="150" spans="1:4" s="51" customFormat="1" ht="14.25">
      <c r="A150" s="52"/>
      <c r="B150" s="53"/>
      <c r="D150" s="54"/>
    </row>
    <row r="151" spans="1:13" s="51" customFormat="1" ht="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M151" s="55"/>
    </row>
    <row r="152" spans="1:18" s="51" customFormat="1" ht="78.75">
      <c r="A152" s="230" t="s">
        <v>82</v>
      </c>
      <c r="B152" s="230" t="s">
        <v>3</v>
      </c>
      <c r="C152" s="231" t="s">
        <v>195</v>
      </c>
      <c r="D152" s="232" t="s">
        <v>83</v>
      </c>
      <c r="E152" s="232" t="s">
        <v>70</v>
      </c>
      <c r="F152" s="233" t="s">
        <v>91</v>
      </c>
      <c r="G152" s="232" t="s">
        <v>92</v>
      </c>
      <c r="H152" s="232" t="s">
        <v>153</v>
      </c>
      <c r="I152" s="232" t="s">
        <v>117</v>
      </c>
      <c r="J152" s="232" t="s">
        <v>74</v>
      </c>
      <c r="K152" s="234" t="s">
        <v>84</v>
      </c>
      <c r="L152" s="234" t="s">
        <v>85</v>
      </c>
      <c r="M152" s="234" t="s">
        <v>86</v>
      </c>
      <c r="N152" s="234" t="s">
        <v>87</v>
      </c>
      <c r="O152" s="232" t="s">
        <v>116</v>
      </c>
      <c r="P152" s="232" t="s">
        <v>77</v>
      </c>
      <c r="Q152" s="232" t="s">
        <v>101</v>
      </c>
      <c r="R152" s="232"/>
    </row>
    <row r="153" spans="1:18" s="51" customFormat="1" ht="24.75" customHeight="1">
      <c r="A153" s="235">
        <v>31</v>
      </c>
      <c r="B153" s="235" t="s">
        <v>37</v>
      </c>
      <c r="C153" s="157">
        <f>C154</f>
        <v>0</v>
      </c>
      <c r="D153" s="226">
        <f>D154</f>
        <v>0</v>
      </c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157"/>
      <c r="Q153" s="157"/>
      <c r="R153" s="157"/>
    </row>
    <row r="154" spans="1:18" s="51" customFormat="1" ht="24.75" customHeight="1">
      <c r="A154" s="236">
        <v>3111</v>
      </c>
      <c r="B154" s="237" t="s">
        <v>7</v>
      </c>
      <c r="C154" s="229">
        <f>SUM(D154:M154)</f>
        <v>0</v>
      </c>
      <c r="D154" s="229">
        <v>0</v>
      </c>
      <c r="E154" s="157">
        <v>0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57"/>
      <c r="L154" s="157"/>
      <c r="M154" s="157"/>
      <c r="N154" s="157"/>
      <c r="O154" s="157">
        <v>0</v>
      </c>
      <c r="P154" s="157">
        <v>0</v>
      </c>
      <c r="Q154" s="157">
        <v>0</v>
      </c>
      <c r="R154" s="157"/>
    </row>
    <row r="155" spans="1:18" s="51" customFormat="1" ht="24.75" customHeight="1">
      <c r="A155" s="235">
        <v>32</v>
      </c>
      <c r="B155" s="238" t="s">
        <v>88</v>
      </c>
      <c r="C155" s="311">
        <f>D155+E155+F155+G155+H155+I155+J155+O155+P155+Q155</f>
        <v>60000</v>
      </c>
      <c r="D155" s="226">
        <f aca="true" t="shared" si="38" ref="D155:K155">D156</f>
        <v>30000</v>
      </c>
      <c r="E155" s="226">
        <f t="shared" si="38"/>
        <v>0</v>
      </c>
      <c r="F155" s="226">
        <f t="shared" si="38"/>
        <v>0</v>
      </c>
      <c r="G155" s="226">
        <f t="shared" si="38"/>
        <v>0</v>
      </c>
      <c r="H155" s="226">
        <f t="shared" si="38"/>
        <v>0</v>
      </c>
      <c r="I155" s="226">
        <f t="shared" si="38"/>
        <v>0</v>
      </c>
      <c r="J155" s="226">
        <f t="shared" si="38"/>
        <v>0</v>
      </c>
      <c r="K155" s="226">
        <f t="shared" si="38"/>
        <v>0</v>
      </c>
      <c r="L155" s="226">
        <v>0</v>
      </c>
      <c r="M155" s="226">
        <v>0</v>
      </c>
      <c r="N155" s="226">
        <v>42417</v>
      </c>
      <c r="O155" s="226">
        <f>O156</f>
        <v>30000</v>
      </c>
      <c r="P155" s="226">
        <f>P156</f>
        <v>0</v>
      </c>
      <c r="Q155" s="226">
        <f>Q156</f>
        <v>0</v>
      </c>
      <c r="R155" s="226"/>
    </row>
    <row r="156" spans="1:18" s="51" customFormat="1" ht="24.75" customHeight="1">
      <c r="A156" s="236">
        <v>3222</v>
      </c>
      <c r="B156" s="237" t="s">
        <v>89</v>
      </c>
      <c r="C156" s="229">
        <f>SUM(D156:L156)</f>
        <v>30000</v>
      </c>
      <c r="D156" s="229">
        <v>30000</v>
      </c>
      <c r="E156" s="229">
        <v>0</v>
      </c>
      <c r="F156" s="229">
        <v>0</v>
      </c>
      <c r="G156" s="229">
        <v>0</v>
      </c>
      <c r="H156" s="229">
        <v>0</v>
      </c>
      <c r="I156" s="229">
        <v>0</v>
      </c>
      <c r="J156" s="229">
        <v>0</v>
      </c>
      <c r="K156" s="229">
        <v>0</v>
      </c>
      <c r="L156" s="229">
        <v>0</v>
      </c>
      <c r="M156" s="229">
        <v>0</v>
      </c>
      <c r="N156" s="226"/>
      <c r="O156" s="229">
        <v>30000</v>
      </c>
      <c r="P156" s="229">
        <v>0</v>
      </c>
      <c r="Q156" s="229">
        <v>0</v>
      </c>
      <c r="R156" s="229"/>
    </row>
    <row r="157" spans="1:18" s="51" customFormat="1" ht="24.75" customHeight="1">
      <c r="A157" s="228"/>
      <c r="B157" s="239" t="s">
        <v>90</v>
      </c>
      <c r="C157" s="226">
        <f>C155+C153</f>
        <v>60000</v>
      </c>
      <c r="D157" s="226">
        <f>D155+D153</f>
        <v>30000</v>
      </c>
      <c r="E157" s="226">
        <f aca="true" t="shared" si="39" ref="E157:L157">E155</f>
        <v>0</v>
      </c>
      <c r="F157" s="226">
        <f t="shared" si="39"/>
        <v>0</v>
      </c>
      <c r="G157" s="226">
        <f t="shared" si="39"/>
        <v>0</v>
      </c>
      <c r="H157" s="226">
        <f t="shared" si="39"/>
        <v>0</v>
      </c>
      <c r="I157" s="226">
        <f>I155</f>
        <v>0</v>
      </c>
      <c r="J157" s="226">
        <f t="shared" si="39"/>
        <v>0</v>
      </c>
      <c r="K157" s="226">
        <f t="shared" si="39"/>
        <v>0</v>
      </c>
      <c r="L157" s="226">
        <f t="shared" si="39"/>
        <v>0</v>
      </c>
      <c r="M157" s="226">
        <f>M155</f>
        <v>0</v>
      </c>
      <c r="N157" s="226">
        <f>N155</f>
        <v>42417</v>
      </c>
      <c r="O157" s="226">
        <f>O155</f>
        <v>30000</v>
      </c>
      <c r="P157" s="226">
        <f>P155</f>
        <v>0</v>
      </c>
      <c r="Q157" s="226">
        <f>Q155</f>
        <v>0</v>
      </c>
      <c r="R157" s="226"/>
    </row>
    <row r="158" spans="1:18" s="46" customFormat="1" ht="16.5" customHeight="1">
      <c r="A158" s="58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:18" s="46" customFormat="1" ht="16.5" customHeight="1">
      <c r="A159" s="58"/>
      <c r="B159" s="201" t="s">
        <v>105</v>
      </c>
      <c r="C159" s="202"/>
      <c r="D159" s="62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:18" s="66" customFormat="1" ht="16.5" customHeight="1">
      <c r="A160" s="63"/>
      <c r="B160" s="203" t="s">
        <v>106</v>
      </c>
      <c r="C160" s="204">
        <v>10000</v>
      </c>
      <c r="D160" s="64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 s="68" customFormat="1" ht="16.5" customHeight="1">
      <c r="A161" s="56"/>
      <c r="B161" s="205" t="s">
        <v>107</v>
      </c>
      <c r="C161" s="206">
        <v>20000</v>
      </c>
      <c r="D161" s="62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</row>
    <row r="162" spans="1:18" s="46" customFormat="1" ht="16.5" customHeight="1">
      <c r="A162" s="58"/>
      <c r="B162" s="207" t="s">
        <v>108</v>
      </c>
      <c r="C162" s="204">
        <f>SUM(C160:C161)</f>
        <v>30000</v>
      </c>
      <c r="D162" s="62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s="46" customFormat="1" ht="16.5" customHeight="1">
      <c r="A163" s="58"/>
      <c r="B163" s="69"/>
      <c r="C163" s="57"/>
      <c r="D163" s="62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s="46" customFormat="1" ht="16.5" customHeight="1">
      <c r="A164" s="58"/>
      <c r="B164" s="69"/>
      <c r="C164" s="57"/>
      <c r="D164" s="62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s="46" customFormat="1" ht="16.5" customHeight="1">
      <c r="A165" s="208" t="s">
        <v>154</v>
      </c>
      <c r="B165" s="209"/>
      <c r="C165" s="210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 t="s">
        <v>4</v>
      </c>
      <c r="R165" s="211"/>
    </row>
    <row r="166" spans="1:18" s="46" customFormat="1" ht="81" customHeight="1">
      <c r="A166" s="198" t="s">
        <v>30</v>
      </c>
      <c r="B166" s="199" t="s">
        <v>3</v>
      </c>
      <c r="C166" s="195" t="s">
        <v>195</v>
      </c>
      <c r="D166" s="196" t="s">
        <v>24</v>
      </c>
      <c r="E166" s="196" t="s">
        <v>70</v>
      </c>
      <c r="F166" s="197" t="s">
        <v>91</v>
      </c>
      <c r="G166" s="196" t="s">
        <v>92</v>
      </c>
      <c r="H166" s="196" t="s">
        <v>75</v>
      </c>
      <c r="I166" s="196" t="s">
        <v>117</v>
      </c>
      <c r="J166" s="196" t="s">
        <v>74</v>
      </c>
      <c r="K166" s="196"/>
      <c r="L166" s="196"/>
      <c r="M166" s="196"/>
      <c r="N166" s="196"/>
      <c r="O166" s="196" t="s">
        <v>155</v>
      </c>
      <c r="P166" s="196" t="s">
        <v>77</v>
      </c>
      <c r="Q166" s="200" t="s">
        <v>101</v>
      </c>
      <c r="R166" s="196" t="s">
        <v>147</v>
      </c>
    </row>
    <row r="167" spans="1:18" s="46" customFormat="1" ht="16.5" customHeight="1">
      <c r="A167" s="145">
        <v>31</v>
      </c>
      <c r="B167" s="146" t="s">
        <v>47</v>
      </c>
      <c r="C167" s="147">
        <f>C168+C172+C170</f>
        <v>0</v>
      </c>
      <c r="D167" s="148">
        <f>D168+D170+D172</f>
        <v>0</v>
      </c>
      <c r="E167" s="148">
        <f aca="true" t="shared" si="40" ref="E167:J167">E168+E170+E172</f>
        <v>0</v>
      </c>
      <c r="F167" s="148">
        <f t="shared" si="40"/>
        <v>0</v>
      </c>
      <c r="G167" s="148">
        <f t="shared" si="40"/>
        <v>0</v>
      </c>
      <c r="H167" s="148">
        <f t="shared" si="40"/>
        <v>0</v>
      </c>
      <c r="I167" s="148">
        <f t="shared" si="40"/>
        <v>0</v>
      </c>
      <c r="J167" s="148">
        <f t="shared" si="40"/>
        <v>0</v>
      </c>
      <c r="K167" s="148">
        <f>K168+K172</f>
        <v>0</v>
      </c>
      <c r="L167" s="148">
        <f>L168+L172</f>
        <v>0</v>
      </c>
      <c r="M167" s="148">
        <f>M168+M172</f>
        <v>0</v>
      </c>
      <c r="N167" s="148">
        <f>N168+N172</f>
        <v>0</v>
      </c>
      <c r="O167" s="148">
        <f>O168+O170+O172</f>
        <v>0</v>
      </c>
      <c r="P167" s="148">
        <f>P168+P170+P172</f>
        <v>0</v>
      </c>
      <c r="Q167" s="148">
        <f>Q168+Q170+Q172</f>
        <v>0</v>
      </c>
      <c r="R167" s="148">
        <f>R168+R170+R172</f>
        <v>0</v>
      </c>
    </row>
    <row r="168" spans="1:18" s="43" customFormat="1" ht="16.5" customHeight="1">
      <c r="A168" s="145">
        <v>311</v>
      </c>
      <c r="B168" s="146" t="s">
        <v>37</v>
      </c>
      <c r="C168" s="148">
        <f>D168+E168+F168+G168+H168+I168+J168+O168+P168+Q168+R168</f>
        <v>0</v>
      </c>
      <c r="D168" s="148">
        <f>D169</f>
        <v>0</v>
      </c>
      <c r="E168" s="148">
        <f aca="true" t="shared" si="41" ref="E168:N168">E169</f>
        <v>0</v>
      </c>
      <c r="F168" s="148">
        <f>F169</f>
        <v>0</v>
      </c>
      <c r="G168" s="148">
        <f>G169</f>
        <v>0</v>
      </c>
      <c r="H168" s="148">
        <f t="shared" si="41"/>
        <v>0</v>
      </c>
      <c r="I168" s="148">
        <f t="shared" si="41"/>
        <v>0</v>
      </c>
      <c r="J168" s="148">
        <f>J169</f>
        <v>0</v>
      </c>
      <c r="K168" s="148">
        <f t="shared" si="41"/>
        <v>0</v>
      </c>
      <c r="L168" s="148">
        <f t="shared" si="41"/>
        <v>0</v>
      </c>
      <c r="M168" s="148">
        <f t="shared" si="41"/>
        <v>0</v>
      </c>
      <c r="N168" s="148">
        <f t="shared" si="41"/>
        <v>0</v>
      </c>
      <c r="O168" s="148">
        <f>O169</f>
        <v>0</v>
      </c>
      <c r="P168" s="148">
        <f>P169</f>
        <v>0</v>
      </c>
      <c r="Q168" s="148">
        <f>Q169</f>
        <v>0</v>
      </c>
      <c r="R168" s="148">
        <f>R169</f>
        <v>0</v>
      </c>
    </row>
    <row r="169" spans="1:18" s="46" customFormat="1" ht="16.5" customHeight="1">
      <c r="A169" s="150">
        <v>3111</v>
      </c>
      <c r="B169" s="151" t="s">
        <v>6</v>
      </c>
      <c r="C169" s="152">
        <f>SUM(D169:R169)</f>
        <v>0</v>
      </c>
      <c r="D169" s="152">
        <v>0</v>
      </c>
      <c r="E169" s="152">
        <v>0</v>
      </c>
      <c r="F169" s="152"/>
      <c r="G169" s="152"/>
      <c r="H169" s="152"/>
      <c r="I169" s="152"/>
      <c r="J169" s="152"/>
      <c r="K169" s="152"/>
      <c r="L169" s="152"/>
      <c r="M169" s="152"/>
      <c r="N169" s="152"/>
      <c r="O169" s="152">
        <v>0</v>
      </c>
      <c r="P169" s="152"/>
      <c r="Q169" s="152">
        <v>0</v>
      </c>
      <c r="R169" s="152"/>
    </row>
    <row r="170" spans="1:18" s="46" customFormat="1" ht="16.5" customHeight="1">
      <c r="A170" s="145">
        <v>312</v>
      </c>
      <c r="B170" s="146" t="s">
        <v>7</v>
      </c>
      <c r="C170" s="148">
        <f>D170+E170+F170+G170+H170+I170+J170+O170+P170+Q170+R170</f>
        <v>0</v>
      </c>
      <c r="D170" s="154">
        <f aca="true" t="shared" si="42" ref="D170:J170">SUM(D171)</f>
        <v>0</v>
      </c>
      <c r="E170" s="154">
        <f t="shared" si="42"/>
        <v>0</v>
      </c>
      <c r="F170" s="154">
        <f t="shared" si="42"/>
        <v>0</v>
      </c>
      <c r="G170" s="154">
        <f t="shared" si="42"/>
        <v>0</v>
      </c>
      <c r="H170" s="154">
        <f t="shared" si="42"/>
        <v>0</v>
      </c>
      <c r="I170" s="154">
        <f t="shared" si="42"/>
        <v>0</v>
      </c>
      <c r="J170" s="154">
        <f t="shared" si="42"/>
        <v>0</v>
      </c>
      <c r="K170" s="152"/>
      <c r="L170" s="152"/>
      <c r="M170" s="152"/>
      <c r="N170" s="152"/>
      <c r="O170" s="154">
        <f>SUM(O171)</f>
        <v>0</v>
      </c>
      <c r="P170" s="154">
        <f>SUM(P171)</f>
        <v>0</v>
      </c>
      <c r="Q170" s="154">
        <f>SUM(Q171)</f>
        <v>0</v>
      </c>
      <c r="R170" s="154">
        <f>SUM(R171)</f>
        <v>0</v>
      </c>
    </row>
    <row r="171" spans="1:18" s="46" customFormat="1" ht="16.5" customHeight="1">
      <c r="A171" s="150">
        <v>3121</v>
      </c>
      <c r="B171" s="151" t="s">
        <v>7</v>
      </c>
      <c r="C171" s="152">
        <f>SUM(D171:R171)</f>
        <v>0</v>
      </c>
      <c r="D171" s="152">
        <v>0</v>
      </c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>
        <v>0</v>
      </c>
      <c r="P171" s="152"/>
      <c r="Q171" s="152"/>
      <c r="R171" s="152"/>
    </row>
    <row r="172" spans="1:18" s="46" customFormat="1" ht="16.5" customHeight="1">
      <c r="A172" s="155">
        <v>313</v>
      </c>
      <c r="B172" s="156" t="s">
        <v>38</v>
      </c>
      <c r="C172" s="148">
        <f>D172+E172+F172+G172+H172+I172+J172+O172+P172+Q172+R172</f>
        <v>0</v>
      </c>
      <c r="D172" s="157">
        <f aca="true" t="shared" si="43" ref="D172:R172">D173+D174</f>
        <v>0</v>
      </c>
      <c r="E172" s="157">
        <f t="shared" si="43"/>
        <v>0</v>
      </c>
      <c r="F172" s="157">
        <f t="shared" si="43"/>
        <v>0</v>
      </c>
      <c r="G172" s="157">
        <f t="shared" si="43"/>
        <v>0</v>
      </c>
      <c r="H172" s="157">
        <f t="shared" si="43"/>
        <v>0</v>
      </c>
      <c r="I172" s="157">
        <f t="shared" si="43"/>
        <v>0</v>
      </c>
      <c r="J172" s="157">
        <f t="shared" si="43"/>
        <v>0</v>
      </c>
      <c r="K172" s="157">
        <f t="shared" si="43"/>
        <v>0</v>
      </c>
      <c r="L172" s="157">
        <f t="shared" si="43"/>
        <v>0</v>
      </c>
      <c r="M172" s="157">
        <f t="shared" si="43"/>
        <v>0</v>
      </c>
      <c r="N172" s="157">
        <f t="shared" si="43"/>
        <v>0</v>
      </c>
      <c r="O172" s="157">
        <f t="shared" si="43"/>
        <v>0</v>
      </c>
      <c r="P172" s="157">
        <f t="shared" si="43"/>
        <v>0</v>
      </c>
      <c r="Q172" s="157">
        <f t="shared" si="43"/>
        <v>0</v>
      </c>
      <c r="R172" s="157">
        <f t="shared" si="43"/>
        <v>0</v>
      </c>
    </row>
    <row r="173" spans="1:18" s="46" customFormat="1" ht="16.5" customHeight="1">
      <c r="A173" s="150">
        <v>3132</v>
      </c>
      <c r="B173" s="151" t="s">
        <v>13</v>
      </c>
      <c r="C173" s="152">
        <f>SUM(D173:R173)</f>
        <v>0</v>
      </c>
      <c r="D173" s="152">
        <v>0</v>
      </c>
      <c r="E173" s="152">
        <v>0</v>
      </c>
      <c r="F173" s="152"/>
      <c r="G173" s="152"/>
      <c r="H173" s="152"/>
      <c r="I173" s="152"/>
      <c r="J173" s="152"/>
      <c r="K173" s="152"/>
      <c r="L173" s="152"/>
      <c r="M173" s="152"/>
      <c r="N173" s="152"/>
      <c r="O173" s="152">
        <v>0</v>
      </c>
      <c r="P173" s="152"/>
      <c r="Q173" s="152">
        <v>0</v>
      </c>
      <c r="R173" s="152"/>
    </row>
    <row r="174" spans="1:18" s="46" customFormat="1" ht="16.5" customHeight="1">
      <c r="A174" s="158">
        <v>3133</v>
      </c>
      <c r="B174" s="159" t="s">
        <v>48</v>
      </c>
      <c r="C174" s="152">
        <f>SUM(D174:R174)</f>
        <v>0</v>
      </c>
      <c r="D174" s="152">
        <v>0</v>
      </c>
      <c r="E174" s="160">
        <v>0</v>
      </c>
      <c r="F174" s="160"/>
      <c r="G174" s="160"/>
      <c r="H174" s="160"/>
      <c r="I174" s="160"/>
      <c r="J174" s="160"/>
      <c r="K174" s="152"/>
      <c r="L174" s="152"/>
      <c r="M174" s="152"/>
      <c r="N174" s="152"/>
      <c r="O174" s="160">
        <v>0</v>
      </c>
      <c r="P174" s="152"/>
      <c r="Q174" s="152">
        <v>0</v>
      </c>
      <c r="R174" s="152"/>
    </row>
    <row r="175" spans="1:18" s="43" customFormat="1" ht="16.5" customHeight="1">
      <c r="A175" s="145">
        <v>32</v>
      </c>
      <c r="B175" s="161" t="s">
        <v>39</v>
      </c>
      <c r="C175" s="148">
        <f>C176+C181+C188+C196+C198</f>
        <v>0</v>
      </c>
      <c r="D175" s="147">
        <f aca="true" t="shared" si="44" ref="D175:N175">D176+D181+D188+D196+D198</f>
        <v>0</v>
      </c>
      <c r="E175" s="147">
        <f t="shared" si="44"/>
        <v>0</v>
      </c>
      <c r="F175" s="147">
        <f t="shared" si="44"/>
        <v>0</v>
      </c>
      <c r="G175" s="147">
        <f t="shared" si="44"/>
        <v>0</v>
      </c>
      <c r="H175" s="147">
        <f t="shared" si="44"/>
        <v>0</v>
      </c>
      <c r="I175" s="147">
        <f t="shared" si="44"/>
        <v>0</v>
      </c>
      <c r="J175" s="147">
        <f t="shared" si="44"/>
        <v>0</v>
      </c>
      <c r="K175" s="147">
        <f t="shared" si="44"/>
        <v>0</v>
      </c>
      <c r="L175" s="147">
        <f t="shared" si="44"/>
        <v>0</v>
      </c>
      <c r="M175" s="147">
        <f t="shared" si="44"/>
        <v>0</v>
      </c>
      <c r="N175" s="147">
        <f t="shared" si="44"/>
        <v>0</v>
      </c>
      <c r="O175" s="147">
        <f>O176+O181+O188+O196+O198</f>
        <v>0</v>
      </c>
      <c r="P175" s="147">
        <f>P176+P181+P188+P196+P198</f>
        <v>0</v>
      </c>
      <c r="Q175" s="147">
        <f>Q176+Q181+Q188+Q196+Q198</f>
        <v>0</v>
      </c>
      <c r="R175" s="147">
        <f>R176+R181+R188+R196+R198</f>
        <v>0</v>
      </c>
    </row>
    <row r="176" spans="1:18" s="70" customFormat="1" ht="16.5" customHeight="1">
      <c r="A176" s="145">
        <v>321</v>
      </c>
      <c r="B176" s="161" t="s">
        <v>40</v>
      </c>
      <c r="C176" s="148">
        <f>D176+E176+F176+G176+H176+I176+J176+O176+P176+Q176+R176</f>
        <v>0</v>
      </c>
      <c r="D176" s="148">
        <f aca="true" t="shared" si="45" ref="D176:N176">D177+D178+D179+D180</f>
        <v>0</v>
      </c>
      <c r="E176" s="148">
        <f t="shared" si="45"/>
        <v>0</v>
      </c>
      <c r="F176" s="148">
        <f t="shared" si="45"/>
        <v>0</v>
      </c>
      <c r="G176" s="148">
        <f t="shared" si="45"/>
        <v>0</v>
      </c>
      <c r="H176" s="148">
        <f t="shared" si="45"/>
        <v>0</v>
      </c>
      <c r="I176" s="148">
        <f t="shared" si="45"/>
        <v>0</v>
      </c>
      <c r="J176" s="148">
        <f t="shared" si="45"/>
        <v>0</v>
      </c>
      <c r="K176" s="148">
        <f t="shared" si="45"/>
        <v>0</v>
      </c>
      <c r="L176" s="148">
        <f t="shared" si="45"/>
        <v>0</v>
      </c>
      <c r="M176" s="148">
        <f t="shared" si="45"/>
        <v>0</v>
      </c>
      <c r="N176" s="148">
        <f t="shared" si="45"/>
        <v>0</v>
      </c>
      <c r="O176" s="148">
        <f>O177+O178+O179+O180</f>
        <v>0</v>
      </c>
      <c r="P176" s="148">
        <f>P177+P178+P179+P180</f>
        <v>0</v>
      </c>
      <c r="Q176" s="148">
        <f>Q177+Q178+Q179+Q180</f>
        <v>0</v>
      </c>
      <c r="R176" s="148">
        <f>R177+R178+R179+R180</f>
        <v>0</v>
      </c>
    </row>
    <row r="177" spans="1:18" s="43" customFormat="1" ht="16.5" customHeight="1">
      <c r="A177" s="150">
        <v>3212</v>
      </c>
      <c r="B177" s="151" t="s">
        <v>64</v>
      </c>
      <c r="C177" s="152">
        <f>SUM(D177:R177)</f>
        <v>0</v>
      </c>
      <c r="D177" s="152">
        <v>0</v>
      </c>
      <c r="E177" s="152"/>
      <c r="F177" s="152"/>
      <c r="G177" s="152"/>
      <c r="H177" s="148"/>
      <c r="I177" s="148"/>
      <c r="J177" s="148"/>
      <c r="K177" s="148"/>
      <c r="L177" s="148"/>
      <c r="M177" s="148"/>
      <c r="N177" s="148"/>
      <c r="O177" s="152">
        <v>0</v>
      </c>
      <c r="P177" s="148"/>
      <c r="Q177" s="152">
        <v>0</v>
      </c>
      <c r="R177" s="152"/>
    </row>
    <row r="178" spans="1:18" s="46" customFormat="1" ht="16.5" customHeight="1">
      <c r="A178" s="150">
        <v>3211</v>
      </c>
      <c r="B178" s="162" t="s">
        <v>8</v>
      </c>
      <c r="C178" s="152">
        <f>SUM(D178:P178)</f>
        <v>0</v>
      </c>
      <c r="D178" s="152">
        <v>0</v>
      </c>
      <c r="E178" s="160"/>
      <c r="F178" s="160"/>
      <c r="G178" s="160"/>
      <c r="H178" s="160"/>
      <c r="I178" s="160"/>
      <c r="J178" s="160"/>
      <c r="K178" s="152"/>
      <c r="L178" s="152"/>
      <c r="M178" s="152"/>
      <c r="N178" s="152"/>
      <c r="O178" s="160">
        <v>0</v>
      </c>
      <c r="P178" s="152"/>
      <c r="Q178" s="152"/>
      <c r="R178" s="152"/>
    </row>
    <row r="179" spans="1:18" s="46" customFormat="1" ht="16.5" customHeight="1">
      <c r="A179" s="158">
        <v>3213</v>
      </c>
      <c r="B179" s="159" t="s">
        <v>49</v>
      </c>
      <c r="C179" s="152">
        <f>SUM(D179:P179)</f>
        <v>0</v>
      </c>
      <c r="D179" s="152"/>
      <c r="E179" s="160"/>
      <c r="F179" s="160"/>
      <c r="G179" s="160"/>
      <c r="H179" s="160"/>
      <c r="I179" s="160"/>
      <c r="J179" s="160"/>
      <c r="K179" s="152"/>
      <c r="L179" s="152"/>
      <c r="M179" s="152"/>
      <c r="N179" s="152"/>
      <c r="O179" s="160"/>
      <c r="P179" s="152"/>
      <c r="Q179" s="152"/>
      <c r="R179" s="152"/>
    </row>
    <row r="180" spans="1:18" s="46" customFormat="1" ht="16.5" customHeight="1">
      <c r="A180" s="158">
        <v>3214</v>
      </c>
      <c r="B180" s="159" t="s">
        <v>102</v>
      </c>
      <c r="C180" s="152">
        <f>SUM(D180:P180)</f>
        <v>0</v>
      </c>
      <c r="D180" s="152"/>
      <c r="E180" s="160"/>
      <c r="F180" s="160"/>
      <c r="G180" s="160"/>
      <c r="H180" s="160"/>
      <c r="I180" s="160"/>
      <c r="J180" s="160"/>
      <c r="K180" s="152"/>
      <c r="L180" s="152"/>
      <c r="M180" s="152"/>
      <c r="N180" s="152"/>
      <c r="O180" s="160"/>
      <c r="P180" s="152"/>
      <c r="Q180" s="152"/>
      <c r="R180" s="152"/>
    </row>
    <row r="181" spans="1:18" s="46" customFormat="1" ht="16.5" customHeight="1">
      <c r="A181" s="145">
        <v>322</v>
      </c>
      <c r="B181" s="163" t="s">
        <v>50</v>
      </c>
      <c r="C181" s="148">
        <f>D181+E181+F181+G181+H181+I181+J181+O181+P181+Q181</f>
        <v>0</v>
      </c>
      <c r="D181" s="148">
        <f aca="true" t="shared" si="46" ref="D181:N181">SUM(D182:D187)</f>
        <v>0</v>
      </c>
      <c r="E181" s="148">
        <f t="shared" si="46"/>
        <v>0</v>
      </c>
      <c r="F181" s="148">
        <f t="shared" si="46"/>
        <v>0</v>
      </c>
      <c r="G181" s="148">
        <f t="shared" si="46"/>
        <v>0</v>
      </c>
      <c r="H181" s="148">
        <f t="shared" si="46"/>
        <v>0</v>
      </c>
      <c r="I181" s="148">
        <f t="shared" si="46"/>
        <v>0</v>
      </c>
      <c r="J181" s="148">
        <f t="shared" si="46"/>
        <v>0</v>
      </c>
      <c r="K181" s="148">
        <f t="shared" si="46"/>
        <v>0</v>
      </c>
      <c r="L181" s="148">
        <f t="shared" si="46"/>
        <v>0</v>
      </c>
      <c r="M181" s="148">
        <f t="shared" si="46"/>
        <v>0</v>
      </c>
      <c r="N181" s="148">
        <f t="shared" si="46"/>
        <v>0</v>
      </c>
      <c r="O181" s="148">
        <f>SUM(O182:O187)</f>
        <v>0</v>
      </c>
      <c r="P181" s="148">
        <f>SUM(P182:P187)</f>
        <v>0</v>
      </c>
      <c r="Q181" s="148">
        <f>SUM(Q182:Q187)</f>
        <v>0</v>
      </c>
      <c r="R181" s="148">
        <f>SUM(R182:R187)</f>
        <v>0</v>
      </c>
    </row>
    <row r="182" spans="1:18" s="46" customFormat="1" ht="16.5" customHeight="1">
      <c r="A182" s="158">
        <v>3221</v>
      </c>
      <c r="B182" s="159" t="s">
        <v>14</v>
      </c>
      <c r="C182" s="152">
        <f aca="true" t="shared" si="47" ref="C182:C187">SUM(D182:P182)</f>
        <v>0</v>
      </c>
      <c r="D182" s="152"/>
      <c r="E182" s="160"/>
      <c r="F182" s="152"/>
      <c r="G182" s="152"/>
      <c r="H182" s="152">
        <v>0</v>
      </c>
      <c r="I182" s="152"/>
      <c r="J182" s="160"/>
      <c r="K182" s="152"/>
      <c r="L182" s="152"/>
      <c r="M182" s="152"/>
      <c r="N182" s="152"/>
      <c r="O182" s="160"/>
      <c r="P182" s="152"/>
      <c r="Q182" s="152"/>
      <c r="R182" s="152"/>
    </row>
    <row r="183" spans="1:18" s="43" customFormat="1" ht="16.5" customHeight="1">
      <c r="A183" s="158">
        <v>3222</v>
      </c>
      <c r="B183" s="159" t="s">
        <v>26</v>
      </c>
      <c r="C183" s="152">
        <f t="shared" si="47"/>
        <v>0</v>
      </c>
      <c r="D183" s="152"/>
      <c r="E183" s="160"/>
      <c r="F183" s="152"/>
      <c r="G183" s="152"/>
      <c r="H183" s="152"/>
      <c r="I183" s="152">
        <v>0</v>
      </c>
      <c r="J183" s="160"/>
      <c r="K183" s="152"/>
      <c r="L183" s="152"/>
      <c r="M183" s="152"/>
      <c r="N183" s="152"/>
      <c r="O183" s="160"/>
      <c r="P183" s="152"/>
      <c r="Q183" s="152">
        <v>0</v>
      </c>
      <c r="R183" s="152"/>
    </row>
    <row r="184" spans="1:18" s="46" customFormat="1" ht="16.5" customHeight="1">
      <c r="A184" s="158">
        <v>3223</v>
      </c>
      <c r="B184" s="159" t="s">
        <v>9</v>
      </c>
      <c r="C184" s="152">
        <f t="shared" si="47"/>
        <v>0</v>
      </c>
      <c r="D184" s="152"/>
      <c r="E184" s="160"/>
      <c r="F184" s="152">
        <v>0</v>
      </c>
      <c r="G184" s="152"/>
      <c r="H184" s="152"/>
      <c r="I184" s="152"/>
      <c r="J184" s="160"/>
      <c r="K184" s="152"/>
      <c r="L184" s="152"/>
      <c r="M184" s="152"/>
      <c r="N184" s="152"/>
      <c r="O184" s="160"/>
      <c r="P184" s="152"/>
      <c r="Q184" s="152"/>
      <c r="R184" s="152"/>
    </row>
    <row r="185" spans="1:18" s="43" customFormat="1" ht="16.5" customHeight="1">
      <c r="A185" s="158">
        <v>3224</v>
      </c>
      <c r="B185" s="159" t="s">
        <v>51</v>
      </c>
      <c r="C185" s="152">
        <f t="shared" si="47"/>
        <v>0</v>
      </c>
      <c r="D185" s="152"/>
      <c r="E185" s="160"/>
      <c r="F185" s="152"/>
      <c r="G185" s="152"/>
      <c r="H185" s="152"/>
      <c r="I185" s="152"/>
      <c r="J185" s="160"/>
      <c r="K185" s="152"/>
      <c r="L185" s="152"/>
      <c r="M185" s="152"/>
      <c r="N185" s="152"/>
      <c r="O185" s="160"/>
      <c r="P185" s="152"/>
      <c r="Q185" s="152"/>
      <c r="R185" s="152"/>
    </row>
    <row r="186" spans="1:18" s="46" customFormat="1" ht="16.5" customHeight="1">
      <c r="A186" s="150">
        <v>3225</v>
      </c>
      <c r="B186" s="151" t="s">
        <v>15</v>
      </c>
      <c r="C186" s="152">
        <f t="shared" si="47"/>
        <v>0</v>
      </c>
      <c r="D186" s="152"/>
      <c r="E186" s="160"/>
      <c r="F186" s="152"/>
      <c r="G186" s="152"/>
      <c r="H186" s="160">
        <v>0</v>
      </c>
      <c r="I186" s="160"/>
      <c r="J186" s="153"/>
      <c r="K186" s="152"/>
      <c r="L186" s="152"/>
      <c r="M186" s="152"/>
      <c r="N186" s="152"/>
      <c r="O186" s="153"/>
      <c r="P186" s="152">
        <v>0</v>
      </c>
      <c r="Q186" s="152"/>
      <c r="R186" s="152"/>
    </row>
    <row r="187" spans="1:18" s="43" customFormat="1" ht="16.5" customHeight="1">
      <c r="A187" s="164">
        <v>3227</v>
      </c>
      <c r="B187" s="165" t="s">
        <v>34</v>
      </c>
      <c r="C187" s="152">
        <f t="shared" si="47"/>
        <v>0</v>
      </c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52"/>
      <c r="Q187" s="152"/>
      <c r="R187" s="166"/>
    </row>
    <row r="188" spans="1:18" s="46" customFormat="1" ht="16.5" customHeight="1">
      <c r="A188" s="167">
        <v>323</v>
      </c>
      <c r="B188" s="168" t="s">
        <v>43</v>
      </c>
      <c r="C188" s="148">
        <f>D188+E188+F188+G188+H188+I188+J188+O188+P188+Q188</f>
        <v>0</v>
      </c>
      <c r="D188" s="149">
        <f>D189+D190+D191+D192+D193+D194+D195</f>
        <v>0</v>
      </c>
      <c r="E188" s="149">
        <f>E189+E190+E191+E192+E193+E194+E195</f>
        <v>0</v>
      </c>
      <c r="F188" s="148">
        <f>SUM(F189:F195)</f>
        <v>0</v>
      </c>
      <c r="G188" s="148">
        <f>SUM(G189:G195)</f>
        <v>0</v>
      </c>
      <c r="H188" s="148">
        <f>SUM(H189:H195)</f>
        <v>0</v>
      </c>
      <c r="I188" s="148">
        <f>SUM(I189:I195)</f>
        <v>0</v>
      </c>
      <c r="J188" s="149">
        <f>J189+J190+J191+J192+J193+J194+J195</f>
        <v>0</v>
      </c>
      <c r="K188" s="148">
        <f>SUM(K189:K195)</f>
        <v>0</v>
      </c>
      <c r="L188" s="148">
        <f>SUM(L189:L195)</f>
        <v>0</v>
      </c>
      <c r="M188" s="148">
        <f>SUM(M189:M195)</f>
        <v>0</v>
      </c>
      <c r="N188" s="148">
        <f>SUM(N189:N195)</f>
        <v>0</v>
      </c>
      <c r="O188" s="148">
        <f>SUM(O189:O195)</f>
        <v>0</v>
      </c>
      <c r="P188" s="149">
        <f>P189+P190+P191+P192+P193+P194+P195</f>
        <v>0</v>
      </c>
      <c r="Q188" s="148">
        <f>SUM(Q189:Q195)</f>
        <v>0</v>
      </c>
      <c r="R188" s="149">
        <f>R189+R190+R191+R192+R193+R194+R195</f>
        <v>0</v>
      </c>
    </row>
    <row r="189" spans="1:18" s="46" customFormat="1" ht="16.5" customHeight="1">
      <c r="A189" s="158">
        <v>3231</v>
      </c>
      <c r="B189" s="159" t="s">
        <v>52</v>
      </c>
      <c r="C189" s="152">
        <f aca="true" t="shared" si="48" ref="C189:C195">SUM(D189:P189)</f>
        <v>0</v>
      </c>
      <c r="D189" s="152"/>
      <c r="E189" s="160"/>
      <c r="F189" s="160"/>
      <c r="G189" s="160"/>
      <c r="H189" s="160"/>
      <c r="I189" s="160"/>
      <c r="J189" s="160"/>
      <c r="K189" s="152"/>
      <c r="L189" s="152"/>
      <c r="M189" s="152"/>
      <c r="N189" s="152"/>
      <c r="O189" s="160"/>
      <c r="P189" s="152"/>
      <c r="Q189" s="152"/>
      <c r="R189" s="152"/>
    </row>
    <row r="190" spans="1:18" s="46" customFormat="1" ht="16.5" customHeight="1">
      <c r="A190" s="158">
        <v>3232</v>
      </c>
      <c r="B190" s="169" t="s">
        <v>16</v>
      </c>
      <c r="C190" s="152">
        <f t="shared" si="48"/>
        <v>0</v>
      </c>
      <c r="D190" s="152"/>
      <c r="E190" s="160"/>
      <c r="F190" s="160"/>
      <c r="G190" s="160"/>
      <c r="H190" s="160"/>
      <c r="I190" s="160"/>
      <c r="J190" s="160"/>
      <c r="K190" s="152"/>
      <c r="L190" s="152"/>
      <c r="M190" s="152"/>
      <c r="N190" s="152"/>
      <c r="O190" s="160"/>
      <c r="P190" s="152"/>
      <c r="Q190" s="152"/>
      <c r="R190" s="152"/>
    </row>
    <row r="191" spans="1:18" s="46" customFormat="1" ht="16.5" customHeight="1">
      <c r="A191" s="158">
        <v>3233</v>
      </c>
      <c r="B191" s="169" t="s">
        <v>17</v>
      </c>
      <c r="C191" s="152">
        <f t="shared" si="48"/>
        <v>0</v>
      </c>
      <c r="D191" s="152"/>
      <c r="E191" s="160"/>
      <c r="F191" s="160"/>
      <c r="G191" s="160"/>
      <c r="H191" s="160"/>
      <c r="I191" s="160"/>
      <c r="J191" s="160"/>
      <c r="K191" s="152"/>
      <c r="L191" s="152"/>
      <c r="M191" s="152"/>
      <c r="N191" s="152"/>
      <c r="O191" s="160"/>
      <c r="P191" s="152"/>
      <c r="Q191" s="152"/>
      <c r="R191" s="152"/>
    </row>
    <row r="192" spans="1:18" s="70" customFormat="1" ht="16.5" customHeight="1">
      <c r="A192" s="158">
        <v>3236</v>
      </c>
      <c r="B192" s="159" t="s">
        <v>97</v>
      </c>
      <c r="C192" s="152">
        <f t="shared" si="48"/>
        <v>0</v>
      </c>
      <c r="D192" s="152">
        <v>0</v>
      </c>
      <c r="E192" s="160"/>
      <c r="F192" s="160"/>
      <c r="G192" s="160"/>
      <c r="H192" s="160"/>
      <c r="I192" s="160"/>
      <c r="J192" s="160"/>
      <c r="K192" s="152"/>
      <c r="L192" s="152"/>
      <c r="M192" s="152"/>
      <c r="N192" s="152"/>
      <c r="O192" s="160">
        <v>0</v>
      </c>
      <c r="P192" s="152"/>
      <c r="Q192" s="152"/>
      <c r="R192" s="152"/>
    </row>
    <row r="193" spans="1:18" s="43" customFormat="1" ht="16.5" customHeight="1">
      <c r="A193" s="158">
        <v>3237</v>
      </c>
      <c r="B193" s="159" t="s">
        <v>18</v>
      </c>
      <c r="C193" s="152">
        <f t="shared" si="48"/>
        <v>0</v>
      </c>
      <c r="D193" s="152">
        <v>0</v>
      </c>
      <c r="E193" s="160"/>
      <c r="F193" s="160"/>
      <c r="G193" s="160"/>
      <c r="H193" s="160"/>
      <c r="I193" s="160"/>
      <c r="J193" s="160"/>
      <c r="K193" s="152"/>
      <c r="L193" s="152"/>
      <c r="M193" s="152"/>
      <c r="N193" s="152"/>
      <c r="O193" s="160">
        <v>0</v>
      </c>
      <c r="P193" s="152"/>
      <c r="Q193" s="152"/>
      <c r="R193" s="152">
        <v>0</v>
      </c>
    </row>
    <row r="194" spans="1:18" s="43" customFormat="1" ht="16.5" customHeight="1">
      <c r="A194" s="150">
        <v>3238</v>
      </c>
      <c r="B194" s="151" t="s">
        <v>19</v>
      </c>
      <c r="C194" s="152">
        <f t="shared" si="48"/>
        <v>0</v>
      </c>
      <c r="D194" s="152">
        <v>0</v>
      </c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>
        <v>0</v>
      </c>
    </row>
    <row r="195" spans="1:18" s="43" customFormat="1" ht="16.5" customHeight="1">
      <c r="A195" s="158">
        <v>3239</v>
      </c>
      <c r="B195" s="159" t="s">
        <v>20</v>
      </c>
      <c r="C195" s="152">
        <f t="shared" si="48"/>
        <v>0</v>
      </c>
      <c r="D195" s="152"/>
      <c r="E195" s="160"/>
      <c r="F195" s="152"/>
      <c r="G195" s="152"/>
      <c r="H195" s="152"/>
      <c r="I195" s="152"/>
      <c r="J195" s="160"/>
      <c r="K195" s="152"/>
      <c r="L195" s="152"/>
      <c r="M195" s="152"/>
      <c r="N195" s="152"/>
      <c r="O195" s="160"/>
      <c r="P195" s="152"/>
      <c r="Q195" s="152"/>
      <c r="R195" s="152"/>
    </row>
    <row r="196" spans="1:18" s="46" customFormat="1" ht="16.5" customHeight="1">
      <c r="A196" s="145">
        <v>324</v>
      </c>
      <c r="B196" s="146" t="s">
        <v>54</v>
      </c>
      <c r="C196" s="148">
        <f>D196+E196+F196+G196+H196+I196+J196+O196+P196+Q196</f>
        <v>0</v>
      </c>
      <c r="D196" s="148">
        <f aca="true" t="shared" si="49" ref="D196:R196">D197</f>
        <v>0</v>
      </c>
      <c r="E196" s="148">
        <f t="shared" si="49"/>
        <v>0</v>
      </c>
      <c r="F196" s="148">
        <f t="shared" si="49"/>
        <v>0</v>
      </c>
      <c r="G196" s="148">
        <f t="shared" si="49"/>
        <v>0</v>
      </c>
      <c r="H196" s="148">
        <f t="shared" si="49"/>
        <v>0</v>
      </c>
      <c r="I196" s="148">
        <f t="shared" si="49"/>
        <v>0</v>
      </c>
      <c r="J196" s="148">
        <f t="shared" si="49"/>
        <v>0</v>
      </c>
      <c r="K196" s="148">
        <f t="shared" si="49"/>
        <v>0</v>
      </c>
      <c r="L196" s="148">
        <f t="shared" si="49"/>
        <v>0</v>
      </c>
      <c r="M196" s="148">
        <f t="shared" si="49"/>
        <v>0</v>
      </c>
      <c r="N196" s="148">
        <f t="shared" si="49"/>
        <v>0</v>
      </c>
      <c r="O196" s="148">
        <f t="shared" si="49"/>
        <v>0</v>
      </c>
      <c r="P196" s="148">
        <f t="shared" si="49"/>
        <v>0</v>
      </c>
      <c r="Q196" s="148">
        <f t="shared" si="49"/>
        <v>0</v>
      </c>
      <c r="R196" s="148">
        <f t="shared" si="49"/>
        <v>0</v>
      </c>
    </row>
    <row r="197" spans="1:18" s="46" customFormat="1" ht="16.5" customHeight="1">
      <c r="A197" s="158">
        <v>3241</v>
      </c>
      <c r="B197" s="159" t="s">
        <v>55</v>
      </c>
      <c r="C197" s="152">
        <f>SUM(D197:Q197)</f>
        <v>0</v>
      </c>
      <c r="D197" s="152"/>
      <c r="E197" s="160"/>
      <c r="F197" s="152"/>
      <c r="G197" s="152"/>
      <c r="H197" s="152"/>
      <c r="I197" s="152"/>
      <c r="J197" s="160"/>
      <c r="K197" s="152"/>
      <c r="L197" s="152"/>
      <c r="M197" s="152"/>
      <c r="N197" s="152"/>
      <c r="O197" s="160"/>
      <c r="P197" s="152"/>
      <c r="Q197" s="152"/>
      <c r="R197" s="152"/>
    </row>
    <row r="198" spans="1:18" s="43" customFormat="1" ht="16.5" customHeight="1">
      <c r="A198" s="145">
        <v>329</v>
      </c>
      <c r="B198" s="146" t="s">
        <v>46</v>
      </c>
      <c r="C198" s="148">
        <f>D198+E198+F198+G198+H198+I198+J198+O198+P198+Q198</f>
        <v>0</v>
      </c>
      <c r="D198" s="148">
        <f aca="true" t="shared" si="50" ref="D198:I198">D199+D200+D201+D202+D203</f>
        <v>0</v>
      </c>
      <c r="E198" s="148">
        <f t="shared" si="50"/>
        <v>0</v>
      </c>
      <c r="F198" s="148">
        <f t="shared" si="50"/>
        <v>0</v>
      </c>
      <c r="G198" s="148">
        <f t="shared" si="50"/>
        <v>0</v>
      </c>
      <c r="H198" s="148">
        <f t="shared" si="50"/>
        <v>0</v>
      </c>
      <c r="I198" s="148">
        <f t="shared" si="50"/>
        <v>0</v>
      </c>
      <c r="J198" s="148">
        <f aca="true" t="shared" si="51" ref="J198:R198">J199+J200+J201+J202+J203</f>
        <v>0</v>
      </c>
      <c r="K198" s="148">
        <f t="shared" si="51"/>
        <v>0</v>
      </c>
      <c r="L198" s="148">
        <f t="shared" si="51"/>
        <v>0</v>
      </c>
      <c r="M198" s="148">
        <f t="shared" si="51"/>
        <v>0</v>
      </c>
      <c r="N198" s="148">
        <f t="shared" si="51"/>
        <v>0</v>
      </c>
      <c r="O198" s="148">
        <f t="shared" si="51"/>
        <v>0</v>
      </c>
      <c r="P198" s="148">
        <f t="shared" si="51"/>
        <v>0</v>
      </c>
      <c r="Q198" s="148">
        <f t="shared" si="51"/>
        <v>0</v>
      </c>
      <c r="R198" s="148">
        <f t="shared" si="51"/>
        <v>0</v>
      </c>
    </row>
    <row r="199" spans="1:18" s="43" customFormat="1" ht="16.5" customHeight="1">
      <c r="A199" s="150">
        <v>3291</v>
      </c>
      <c r="B199" s="151" t="s">
        <v>103</v>
      </c>
      <c r="C199" s="152">
        <f>SUM(D199:P199)</f>
        <v>0</v>
      </c>
      <c r="D199" s="148"/>
      <c r="E199" s="152"/>
      <c r="F199" s="148"/>
      <c r="G199" s="152"/>
      <c r="H199" s="148"/>
      <c r="I199" s="152"/>
      <c r="J199" s="148"/>
      <c r="K199" s="148"/>
      <c r="L199" s="148"/>
      <c r="M199" s="148"/>
      <c r="N199" s="148"/>
      <c r="O199" s="148"/>
      <c r="P199" s="148"/>
      <c r="Q199" s="148"/>
      <c r="R199" s="148"/>
    </row>
    <row r="200" spans="1:18" s="46" customFormat="1" ht="16.5" customHeight="1">
      <c r="A200" s="150">
        <v>3292</v>
      </c>
      <c r="B200" s="151" t="s">
        <v>21</v>
      </c>
      <c r="C200" s="152">
        <f>SUM(D200:P200)</f>
        <v>0</v>
      </c>
      <c r="D200" s="152">
        <v>0</v>
      </c>
      <c r="E200" s="160"/>
      <c r="F200" s="152"/>
      <c r="G200" s="152"/>
      <c r="H200" s="152"/>
      <c r="I200" s="152"/>
      <c r="J200" s="160"/>
      <c r="K200" s="152"/>
      <c r="L200" s="152"/>
      <c r="M200" s="152"/>
      <c r="N200" s="152"/>
      <c r="O200" s="160"/>
      <c r="P200" s="152"/>
      <c r="Q200" s="152">
        <f>P200*103.1%</f>
        <v>0</v>
      </c>
      <c r="R200" s="152">
        <v>0</v>
      </c>
    </row>
    <row r="201" spans="1:18" s="46" customFormat="1" ht="16.5" customHeight="1">
      <c r="A201" s="164">
        <v>3293</v>
      </c>
      <c r="B201" s="165" t="s">
        <v>22</v>
      </c>
      <c r="C201" s="152">
        <f>SUM(D201:P201)</f>
        <v>0</v>
      </c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52"/>
      <c r="Q201" s="152"/>
      <c r="R201" s="166"/>
    </row>
    <row r="202" spans="1:18" s="46" customFormat="1" ht="16.5" customHeight="1">
      <c r="A202" s="164">
        <v>3294</v>
      </c>
      <c r="B202" s="165" t="s">
        <v>31</v>
      </c>
      <c r="C202" s="152">
        <f>SUM(D202:P202)</f>
        <v>0</v>
      </c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52"/>
      <c r="Q202" s="152"/>
      <c r="R202" s="166"/>
    </row>
    <row r="203" spans="1:18" s="46" customFormat="1" ht="16.5" customHeight="1">
      <c r="A203" s="158">
        <v>3299</v>
      </c>
      <c r="B203" s="169" t="s">
        <v>12</v>
      </c>
      <c r="C203" s="152">
        <f>SUM(D203:P203)</f>
        <v>0</v>
      </c>
      <c r="D203" s="152"/>
      <c r="E203" s="160"/>
      <c r="F203" s="160"/>
      <c r="G203" s="160"/>
      <c r="H203" s="160"/>
      <c r="I203" s="160"/>
      <c r="J203" s="160"/>
      <c r="K203" s="152"/>
      <c r="L203" s="152"/>
      <c r="M203" s="152"/>
      <c r="N203" s="152"/>
      <c r="O203" s="160"/>
      <c r="P203" s="152"/>
      <c r="Q203" s="152"/>
      <c r="R203" s="152"/>
    </row>
    <row r="204" spans="1:18" s="46" customFormat="1" ht="16.5" customHeight="1">
      <c r="A204" s="145">
        <v>42</v>
      </c>
      <c r="B204" s="146" t="s">
        <v>56</v>
      </c>
      <c r="C204" s="148">
        <f>C205</f>
        <v>0</v>
      </c>
      <c r="D204" s="148">
        <f>D205</f>
        <v>0</v>
      </c>
      <c r="E204" s="148">
        <f aca="true" t="shared" si="52" ref="E204:N204">E205</f>
        <v>0</v>
      </c>
      <c r="F204" s="148">
        <f>F205</f>
        <v>0</v>
      </c>
      <c r="G204" s="148">
        <f>G205</f>
        <v>0</v>
      </c>
      <c r="H204" s="148">
        <f t="shared" si="52"/>
        <v>0</v>
      </c>
      <c r="I204" s="148">
        <f t="shared" si="52"/>
        <v>0</v>
      </c>
      <c r="J204" s="148">
        <f>J205</f>
        <v>0</v>
      </c>
      <c r="K204" s="148">
        <f t="shared" si="52"/>
        <v>0</v>
      </c>
      <c r="L204" s="148">
        <f t="shared" si="52"/>
        <v>0</v>
      </c>
      <c r="M204" s="148">
        <f t="shared" si="52"/>
        <v>0</v>
      </c>
      <c r="N204" s="148">
        <f t="shared" si="52"/>
        <v>0</v>
      </c>
      <c r="O204" s="148">
        <f>O205</f>
        <v>0</v>
      </c>
      <c r="P204" s="148">
        <f>P205</f>
        <v>0</v>
      </c>
      <c r="Q204" s="148">
        <f>Q205</f>
        <v>0</v>
      </c>
      <c r="R204" s="148">
        <f>R205</f>
        <v>0</v>
      </c>
    </row>
    <row r="205" spans="1:18" s="46" customFormat="1" ht="16.5" customHeight="1">
      <c r="A205" s="145">
        <v>422</v>
      </c>
      <c r="B205" s="146" t="s">
        <v>57</v>
      </c>
      <c r="C205" s="148">
        <f>D205+E205+F205+G205+H205+I205+J205+O205+P205+Q205</f>
        <v>0</v>
      </c>
      <c r="D205" s="148">
        <f aca="true" t="shared" si="53" ref="D205:I205">D206+D207+D208+D209</f>
        <v>0</v>
      </c>
      <c r="E205" s="148">
        <f t="shared" si="53"/>
        <v>0</v>
      </c>
      <c r="F205" s="148">
        <f t="shared" si="53"/>
        <v>0</v>
      </c>
      <c r="G205" s="148">
        <f t="shared" si="53"/>
        <v>0</v>
      </c>
      <c r="H205" s="148">
        <f t="shared" si="53"/>
        <v>0</v>
      </c>
      <c r="I205" s="148">
        <f t="shared" si="53"/>
        <v>0</v>
      </c>
      <c r="J205" s="148">
        <f aca="true" t="shared" si="54" ref="J205:R205">J206+J207+J208+J209</f>
        <v>0</v>
      </c>
      <c r="K205" s="148">
        <f t="shared" si="54"/>
        <v>0</v>
      </c>
      <c r="L205" s="148">
        <f t="shared" si="54"/>
        <v>0</v>
      </c>
      <c r="M205" s="148">
        <f t="shared" si="54"/>
        <v>0</v>
      </c>
      <c r="N205" s="148">
        <f t="shared" si="54"/>
        <v>0</v>
      </c>
      <c r="O205" s="148">
        <f t="shared" si="54"/>
        <v>0</v>
      </c>
      <c r="P205" s="148">
        <f t="shared" si="54"/>
        <v>0</v>
      </c>
      <c r="Q205" s="148">
        <f t="shared" si="54"/>
        <v>0</v>
      </c>
      <c r="R205" s="148">
        <f t="shared" si="54"/>
        <v>0</v>
      </c>
    </row>
    <row r="206" spans="1:18" s="43" customFormat="1" ht="16.5" customHeight="1">
      <c r="A206" s="158">
        <v>4221</v>
      </c>
      <c r="B206" s="159" t="s">
        <v>23</v>
      </c>
      <c r="C206" s="152">
        <f>SUM(D206:P206)</f>
        <v>0</v>
      </c>
      <c r="D206" s="152"/>
      <c r="E206" s="160"/>
      <c r="F206" s="160"/>
      <c r="G206" s="160"/>
      <c r="H206" s="160">
        <v>0</v>
      </c>
      <c r="I206" s="160"/>
      <c r="J206" s="160"/>
      <c r="K206" s="152"/>
      <c r="L206" s="152"/>
      <c r="M206" s="152"/>
      <c r="N206" s="152"/>
      <c r="O206" s="160"/>
      <c r="P206" s="152"/>
      <c r="Q206" s="152"/>
      <c r="R206" s="152"/>
    </row>
    <row r="207" spans="1:18" s="46" customFormat="1" ht="16.5" customHeight="1">
      <c r="A207" s="158">
        <v>4223</v>
      </c>
      <c r="B207" s="159" t="s">
        <v>58</v>
      </c>
      <c r="C207" s="152">
        <f>SUM(D207:P207)</f>
        <v>0</v>
      </c>
      <c r="D207" s="152"/>
      <c r="E207" s="160"/>
      <c r="F207" s="152"/>
      <c r="G207" s="152"/>
      <c r="H207" s="152"/>
      <c r="I207" s="152"/>
      <c r="J207" s="160"/>
      <c r="K207" s="152"/>
      <c r="L207" s="152"/>
      <c r="M207" s="152"/>
      <c r="N207" s="152"/>
      <c r="O207" s="160"/>
      <c r="P207" s="152"/>
      <c r="Q207" s="152"/>
      <c r="R207" s="152"/>
    </row>
    <row r="208" spans="1:18" s="43" customFormat="1" ht="16.5" customHeight="1">
      <c r="A208" s="158">
        <v>4227</v>
      </c>
      <c r="B208" s="159" t="s">
        <v>59</v>
      </c>
      <c r="C208" s="152">
        <f>SUM(D208:P208)</f>
        <v>0</v>
      </c>
      <c r="D208" s="152"/>
      <c r="E208" s="160"/>
      <c r="F208" s="152"/>
      <c r="G208" s="152"/>
      <c r="H208" s="152">
        <v>0</v>
      </c>
      <c r="I208" s="152"/>
      <c r="J208" s="160"/>
      <c r="K208" s="152"/>
      <c r="L208" s="152"/>
      <c r="M208" s="152"/>
      <c r="N208" s="152"/>
      <c r="O208" s="160"/>
      <c r="P208" s="152"/>
      <c r="Q208" s="152">
        <f>P208*105.7%</f>
        <v>0</v>
      </c>
      <c r="R208" s="152"/>
    </row>
    <row r="209" spans="1:18" s="46" customFormat="1" ht="16.5" customHeight="1">
      <c r="A209" s="158">
        <v>4241</v>
      </c>
      <c r="B209" s="159" t="s">
        <v>104</v>
      </c>
      <c r="C209" s="152">
        <f>SUM(D209:P209)</f>
        <v>0</v>
      </c>
      <c r="D209" s="152"/>
      <c r="E209" s="160"/>
      <c r="F209" s="152"/>
      <c r="G209" s="152"/>
      <c r="H209" s="152">
        <v>0</v>
      </c>
      <c r="I209" s="152"/>
      <c r="J209" s="160"/>
      <c r="K209" s="152"/>
      <c r="L209" s="152"/>
      <c r="M209" s="152"/>
      <c r="N209" s="152"/>
      <c r="O209" s="160"/>
      <c r="P209" s="152"/>
      <c r="Q209" s="152"/>
      <c r="R209" s="152"/>
    </row>
    <row r="210" spans="1:18" s="43" customFormat="1" ht="16.5" customHeight="1" thickBot="1">
      <c r="A210" s="142"/>
      <c r="B210" s="143" t="s">
        <v>32</v>
      </c>
      <c r="C210" s="144">
        <f>C204+C175+C167</f>
        <v>0</v>
      </c>
      <c r="D210" s="144">
        <f>D168+D170+D172+D175</f>
        <v>0</v>
      </c>
      <c r="E210" s="144">
        <f aca="true" t="shared" si="55" ref="E210:Q210">E204+E175+E167</f>
        <v>0</v>
      </c>
      <c r="F210" s="144">
        <f t="shared" si="55"/>
        <v>0</v>
      </c>
      <c r="G210" s="144">
        <f t="shared" si="55"/>
        <v>0</v>
      </c>
      <c r="H210" s="144">
        <f t="shared" si="55"/>
        <v>0</v>
      </c>
      <c r="I210" s="144">
        <f t="shared" si="55"/>
        <v>0</v>
      </c>
      <c r="J210" s="144">
        <f t="shared" si="55"/>
        <v>0</v>
      </c>
      <c r="K210" s="144">
        <f t="shared" si="55"/>
        <v>0</v>
      </c>
      <c r="L210" s="144">
        <f t="shared" si="55"/>
        <v>0</v>
      </c>
      <c r="M210" s="144">
        <f t="shared" si="55"/>
        <v>0</v>
      </c>
      <c r="N210" s="144">
        <f t="shared" si="55"/>
        <v>0</v>
      </c>
      <c r="O210" s="144">
        <f t="shared" si="55"/>
        <v>0</v>
      </c>
      <c r="P210" s="144">
        <f t="shared" si="55"/>
        <v>0</v>
      </c>
      <c r="Q210" s="144">
        <f t="shared" si="55"/>
        <v>0</v>
      </c>
      <c r="R210" s="144">
        <f>R168+R170+R172+R175</f>
        <v>0</v>
      </c>
    </row>
    <row r="211" spans="1:4" s="43" customFormat="1" ht="16.5" customHeight="1">
      <c r="A211" s="74"/>
      <c r="B211" s="75"/>
      <c r="C211" s="57"/>
      <c r="D211" s="73"/>
    </row>
    <row r="212" spans="1:4" ht="15.75">
      <c r="A212" s="71"/>
      <c r="B212" s="72"/>
      <c r="C212" s="76"/>
      <c r="D212" s="73"/>
    </row>
    <row r="213" spans="1:20" ht="18.75">
      <c r="A213" s="338" t="s">
        <v>174</v>
      </c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  <c r="L213" s="339"/>
      <c r="M213" s="339"/>
      <c r="N213" s="339"/>
      <c r="O213" s="339"/>
      <c r="P213" s="339"/>
      <c r="Q213" s="339"/>
      <c r="R213" s="339"/>
      <c r="S213" s="339"/>
      <c r="T213" s="340"/>
    </row>
    <row r="214" spans="1:4" ht="32.25" thickBot="1">
      <c r="A214" s="249" t="s">
        <v>175</v>
      </c>
      <c r="B214" s="250" t="s">
        <v>176</v>
      </c>
      <c r="C214" s="345" t="s">
        <v>177</v>
      </c>
      <c r="D214" s="345"/>
    </row>
    <row r="215" spans="1:4" ht="18.75" thickBot="1">
      <c r="A215" s="251">
        <v>3</v>
      </c>
      <c r="B215" s="252" t="s">
        <v>158</v>
      </c>
      <c r="C215" s="343">
        <f>C216+C225</f>
        <v>7055000</v>
      </c>
      <c r="D215" s="344"/>
    </row>
    <row r="216" spans="1:4" ht="17.25" thickBot="1">
      <c r="A216" s="253">
        <v>31</v>
      </c>
      <c r="B216" s="254" t="s">
        <v>47</v>
      </c>
      <c r="C216" s="336">
        <f>C217+C221+C223</f>
        <v>6845000</v>
      </c>
      <c r="D216" s="337"/>
    </row>
    <row r="217" spans="1:4" ht="54.75" customHeight="1">
      <c r="A217" s="189">
        <v>311</v>
      </c>
      <c r="B217" s="190" t="s">
        <v>159</v>
      </c>
      <c r="C217" s="334">
        <f>C218+C219+C220</f>
        <v>5655000</v>
      </c>
      <c r="D217" s="335"/>
    </row>
    <row r="218" spans="1:4" ht="15.75">
      <c r="A218" s="242">
        <v>3111</v>
      </c>
      <c r="B218" s="243" t="s">
        <v>6</v>
      </c>
      <c r="C218" s="325">
        <v>5600000</v>
      </c>
      <c r="D218" s="326"/>
    </row>
    <row r="219" spans="1:4" ht="15.75">
      <c r="A219" s="242">
        <v>3113</v>
      </c>
      <c r="B219" s="243" t="s">
        <v>160</v>
      </c>
      <c r="C219" s="325">
        <v>35000</v>
      </c>
      <c r="D219" s="326"/>
    </row>
    <row r="220" spans="1:4" ht="15.75">
      <c r="A220" s="242">
        <v>3114</v>
      </c>
      <c r="B220" s="243" t="s">
        <v>161</v>
      </c>
      <c r="C220" s="325">
        <v>20000</v>
      </c>
      <c r="D220" s="326"/>
    </row>
    <row r="221" spans="1:4" ht="15.75">
      <c r="A221" s="189">
        <v>313</v>
      </c>
      <c r="B221" s="190" t="s">
        <v>162</v>
      </c>
      <c r="C221" s="349">
        <f>C222</f>
        <v>950000</v>
      </c>
      <c r="D221" s="350"/>
    </row>
    <row r="222" spans="1:4" ht="32.25" thickBot="1">
      <c r="A222" s="242">
        <v>3132</v>
      </c>
      <c r="B222" s="243" t="s">
        <v>163</v>
      </c>
      <c r="C222" s="325">
        <v>950000</v>
      </c>
      <c r="D222" s="326"/>
    </row>
    <row r="223" spans="1:4" ht="16.5">
      <c r="A223" s="191">
        <v>312</v>
      </c>
      <c r="B223" s="192" t="s">
        <v>164</v>
      </c>
      <c r="C223" s="327">
        <f>C224</f>
        <v>240000</v>
      </c>
      <c r="D223" s="328"/>
    </row>
    <row r="224" spans="1:4" ht="32.25" thickBot="1">
      <c r="A224" s="244">
        <v>3121</v>
      </c>
      <c r="B224" s="245" t="s">
        <v>165</v>
      </c>
      <c r="C224" s="347">
        <v>240000</v>
      </c>
      <c r="D224" s="348"/>
    </row>
    <row r="225" spans="1:4" ht="17.25" thickBot="1">
      <c r="A225" s="255">
        <v>32</v>
      </c>
      <c r="B225" s="256" t="s">
        <v>39</v>
      </c>
      <c r="C225" s="336">
        <f>C226+C228+C230</f>
        <v>210000</v>
      </c>
      <c r="D225" s="337"/>
    </row>
    <row r="226" spans="1:4" ht="33">
      <c r="A226" s="193">
        <v>321</v>
      </c>
      <c r="B226" s="194" t="s">
        <v>166</v>
      </c>
      <c r="C226" s="323">
        <f>C227</f>
        <v>160000</v>
      </c>
      <c r="D226" s="324"/>
    </row>
    <row r="227" spans="1:4" ht="15.75">
      <c r="A227" s="242">
        <v>3212</v>
      </c>
      <c r="B227" s="243" t="s">
        <v>167</v>
      </c>
      <c r="C227" s="325">
        <v>160000</v>
      </c>
      <c r="D227" s="326"/>
    </row>
    <row r="228" spans="1:4" ht="16.5">
      <c r="A228" s="193">
        <v>323</v>
      </c>
      <c r="B228" s="194" t="s">
        <v>168</v>
      </c>
      <c r="C228" s="327">
        <f>C229</f>
        <v>20000</v>
      </c>
      <c r="D228" s="328"/>
    </row>
    <row r="229" spans="1:4" ht="15.75">
      <c r="A229" s="244">
        <v>3237</v>
      </c>
      <c r="B229" s="245" t="s">
        <v>169</v>
      </c>
      <c r="C229" s="325">
        <v>20000</v>
      </c>
      <c r="D229" s="326"/>
    </row>
    <row r="230" spans="1:4" ht="15.75">
      <c r="A230" s="246">
        <v>329</v>
      </c>
      <c r="B230" s="247" t="s">
        <v>170</v>
      </c>
      <c r="C230" s="331">
        <f>C231</f>
        <v>30000</v>
      </c>
      <c r="D230" s="331"/>
    </row>
    <row r="231" spans="1:4" ht="47.25">
      <c r="A231" s="248">
        <v>3295</v>
      </c>
      <c r="B231" s="243" t="s">
        <v>171</v>
      </c>
      <c r="C231" s="351">
        <v>30000</v>
      </c>
      <c r="D231" s="351"/>
    </row>
    <row r="232" spans="1:4" ht="21" thickBot="1">
      <c r="A232" s="329" t="s">
        <v>172</v>
      </c>
      <c r="B232" s="330"/>
      <c r="C232" s="332">
        <f>C215</f>
        <v>7055000</v>
      </c>
      <c r="D232" s="333"/>
    </row>
    <row r="234" spans="1:18" ht="86.25" customHeight="1">
      <c r="A234" s="275"/>
      <c r="B234" s="276"/>
      <c r="C234" s="195" t="s">
        <v>195</v>
      </c>
      <c r="D234" s="196" t="s">
        <v>206</v>
      </c>
      <c r="E234" s="196" t="s">
        <v>205</v>
      </c>
      <c r="F234" s="195" t="s">
        <v>91</v>
      </c>
      <c r="G234" s="196" t="s">
        <v>204</v>
      </c>
      <c r="H234" s="196" t="s">
        <v>184</v>
      </c>
      <c r="I234" s="196" t="s">
        <v>117</v>
      </c>
      <c r="J234" s="196" t="s">
        <v>74</v>
      </c>
      <c r="K234" s="196"/>
      <c r="L234" s="196"/>
      <c r="M234" s="196"/>
      <c r="N234" s="196"/>
      <c r="O234" s="281" t="s">
        <v>116</v>
      </c>
      <c r="P234" s="196" t="s">
        <v>77</v>
      </c>
      <c r="Q234" s="196" t="s">
        <v>101</v>
      </c>
      <c r="R234" s="196" t="s">
        <v>147</v>
      </c>
    </row>
    <row r="235" spans="1:19" ht="18.75">
      <c r="A235" s="273"/>
      <c r="B235" s="274" t="s">
        <v>182</v>
      </c>
      <c r="C235" s="149">
        <f>SUM(C157,C64,C96,C146)</f>
        <v>3750421.8600000003</v>
      </c>
      <c r="D235" s="154">
        <f>SUM(D157,D96,D64)</f>
        <v>965280</v>
      </c>
      <c r="E235" s="149">
        <f>SUM(E146,E96,E64)</f>
        <v>1323450</v>
      </c>
      <c r="F235" s="149">
        <f>SUM(F64,F146)</f>
        <v>222300</v>
      </c>
      <c r="G235" s="149">
        <f>SUM(G146,G96,G64)</f>
        <v>412600</v>
      </c>
      <c r="H235" s="149">
        <f>SUM(H146,H64,H96)</f>
        <v>89063</v>
      </c>
      <c r="I235" s="149">
        <f>SUM(I146+I64)</f>
        <v>66000</v>
      </c>
      <c r="J235" s="149">
        <f>SUM(J146)</f>
        <v>222000</v>
      </c>
      <c r="K235" s="149"/>
      <c r="L235" s="149"/>
      <c r="M235" s="149"/>
      <c r="N235" s="149"/>
      <c r="O235" s="149">
        <f>SUM(O146,O157)</f>
        <v>331300</v>
      </c>
      <c r="P235" s="149">
        <f>SUM(P146)</f>
        <v>8000</v>
      </c>
      <c r="Q235" s="149">
        <f>SUM(Q146)</f>
        <v>30000</v>
      </c>
      <c r="R235" s="149">
        <f>SUM(R146)</f>
        <v>8000</v>
      </c>
      <c r="S235" s="34"/>
    </row>
    <row r="236" spans="1:19" ht="18.75">
      <c r="A236" s="273"/>
      <c r="B236" s="274" t="s">
        <v>183</v>
      </c>
      <c r="C236" s="282">
        <f>SUM(C235,C232)</f>
        <v>10805421.86</v>
      </c>
      <c r="D236" s="282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34"/>
    </row>
    <row r="241" spans="2:17" ht="15.75">
      <c r="B241" s="41" t="s">
        <v>190</v>
      </c>
      <c r="C241" s="41"/>
      <c r="O241" s="346" t="s">
        <v>191</v>
      </c>
      <c r="P241" s="346"/>
      <c r="Q241" s="288"/>
    </row>
    <row r="242" spans="2:16" ht="15.75">
      <c r="B242" s="41"/>
      <c r="C242" s="42"/>
      <c r="O242" s="41"/>
      <c r="P242" s="42"/>
    </row>
    <row r="243" spans="2:15" ht="15.75">
      <c r="B243" s="41" t="s">
        <v>192</v>
      </c>
      <c r="C243" s="42"/>
      <c r="O243" s="42" t="s">
        <v>192</v>
      </c>
    </row>
  </sheetData>
  <sheetProtection/>
  <mergeCells count="34">
    <mergeCell ref="O241:P241"/>
    <mergeCell ref="C224:D224"/>
    <mergeCell ref="C225:D225"/>
    <mergeCell ref="C218:D218"/>
    <mergeCell ref="C219:D219"/>
    <mergeCell ref="C220:D220"/>
    <mergeCell ref="C221:D221"/>
    <mergeCell ref="C222:D222"/>
    <mergeCell ref="C223:D223"/>
    <mergeCell ref="C231:D231"/>
    <mergeCell ref="C217:D217"/>
    <mergeCell ref="C216:D216"/>
    <mergeCell ref="A213:T213"/>
    <mergeCell ref="A21:B21"/>
    <mergeCell ref="C215:D215"/>
    <mergeCell ref="C214:D214"/>
    <mergeCell ref="A22:B22"/>
    <mergeCell ref="C226:D226"/>
    <mergeCell ref="C227:D227"/>
    <mergeCell ref="C228:D228"/>
    <mergeCell ref="C229:D229"/>
    <mergeCell ref="A232:B232"/>
    <mergeCell ref="C230:D230"/>
    <mergeCell ref="C232:D232"/>
    <mergeCell ref="A1:Q1"/>
    <mergeCell ref="C27:Q27"/>
    <mergeCell ref="A96:B96"/>
    <mergeCell ref="A10:B10"/>
    <mergeCell ref="A11:B11"/>
    <mergeCell ref="A13:B13"/>
    <mergeCell ref="A14:B14"/>
    <mergeCell ref="A12:B12"/>
    <mergeCell ref="A24:B24"/>
    <mergeCell ref="A6:B6"/>
  </mergeCells>
  <printOptions gridLines="1"/>
  <pageMargins left="0" right="0" top="0.1968503937007874" bottom="0" header="0" footer="0"/>
  <pageSetup horizontalDpi="600" verticalDpi="600" orientation="landscape" paperSize="9" scale="54" r:id="rId1"/>
  <headerFooter alignWithMargins="0">
    <oddFooter>&amp;R&amp;P</oddFooter>
  </headerFooter>
  <rowBreaks count="6" manualBreakCount="6">
    <brk id="24" max="19" man="1"/>
    <brk id="64" max="19" man="1"/>
    <brk id="96" max="19" man="1"/>
    <brk id="146" max="19" man="1"/>
    <brk id="162" max="19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="75" zoomScaleNormal="75" zoomScalePageLayoutView="0" workbookViewId="0" topLeftCell="A1">
      <selection activeCell="E10" sqref="E10"/>
    </sheetView>
  </sheetViews>
  <sheetFormatPr defaultColWidth="11.421875" defaultRowHeight="12.75"/>
  <cols>
    <col min="1" max="1" width="27.00390625" style="103" customWidth="1"/>
    <col min="2" max="2" width="14.7109375" style="103" customWidth="1"/>
    <col min="3" max="3" width="15.00390625" style="103" customWidth="1"/>
    <col min="4" max="4" width="17.57421875" style="137" customWidth="1"/>
    <col min="5" max="5" width="14.7109375" style="101" customWidth="1"/>
    <col min="6" max="6" width="13.421875" style="101" customWidth="1"/>
    <col min="7" max="9" width="17.57421875" style="101" customWidth="1"/>
    <col min="10" max="10" width="7.8515625" style="101" customWidth="1"/>
    <col min="11" max="11" width="14.28125" style="101" customWidth="1"/>
    <col min="12" max="12" width="7.8515625" style="101" customWidth="1"/>
    <col min="13" max="16384" width="11.421875" style="101" customWidth="1"/>
  </cols>
  <sheetData>
    <row r="1" spans="1:9" ht="24" customHeight="1">
      <c r="A1" s="354" t="s">
        <v>120</v>
      </c>
      <c r="B1" s="354"/>
      <c r="C1" s="354"/>
      <c r="D1" s="354"/>
      <c r="E1" s="354"/>
      <c r="F1" s="354"/>
      <c r="G1" s="354"/>
      <c r="H1" s="354"/>
      <c r="I1" s="354"/>
    </row>
    <row r="2" spans="1:9" s="78" customFormat="1" ht="13.5" thickBot="1">
      <c r="A2" s="77"/>
      <c r="I2" s="79" t="s">
        <v>4</v>
      </c>
    </row>
    <row r="3" spans="1:9" s="78" customFormat="1" ht="30.75" customHeight="1" thickBot="1">
      <c r="A3" s="140" t="s">
        <v>121</v>
      </c>
      <c r="B3" s="355">
        <v>2020</v>
      </c>
      <c r="C3" s="356"/>
      <c r="D3" s="356"/>
      <c r="E3" s="356"/>
      <c r="F3" s="356"/>
      <c r="G3" s="356"/>
      <c r="H3" s="356"/>
      <c r="I3" s="357"/>
    </row>
    <row r="4" spans="1:9" s="78" customFormat="1" ht="77.25" thickBot="1">
      <c r="A4" s="241" t="s">
        <v>122</v>
      </c>
      <c r="B4" s="141" t="s">
        <v>109</v>
      </c>
      <c r="C4" s="80" t="s">
        <v>77</v>
      </c>
      <c r="D4" s="80" t="s">
        <v>110</v>
      </c>
      <c r="E4" s="80" t="s">
        <v>33</v>
      </c>
      <c r="F4" s="80" t="s">
        <v>111</v>
      </c>
      <c r="G4" s="80" t="s">
        <v>25</v>
      </c>
      <c r="H4" s="81" t="s">
        <v>112</v>
      </c>
      <c r="I4" s="82" t="s">
        <v>123</v>
      </c>
    </row>
    <row r="5" spans="1:9" s="78" customFormat="1" ht="43.5" customHeight="1">
      <c r="A5" s="287" t="s">
        <v>124</v>
      </c>
      <c r="B5" s="84"/>
      <c r="C5" s="85"/>
      <c r="D5" s="86"/>
      <c r="E5" s="87">
        <f>RASHODI!C17</f>
        <v>222000</v>
      </c>
      <c r="F5" s="87"/>
      <c r="G5" s="88"/>
      <c r="H5" s="88"/>
      <c r="I5" s="89"/>
    </row>
    <row r="6" spans="1:9" s="78" customFormat="1" ht="25.5" customHeight="1">
      <c r="A6" s="286" t="s">
        <v>187</v>
      </c>
      <c r="B6" s="90"/>
      <c r="C6" s="91"/>
      <c r="D6" s="92"/>
      <c r="E6" s="93">
        <f>RASHODI!C21</f>
        <v>7055000</v>
      </c>
      <c r="F6" s="93"/>
      <c r="G6" s="94"/>
      <c r="H6" s="94"/>
      <c r="I6" s="95"/>
    </row>
    <row r="7" spans="1:9" s="78" customFormat="1" ht="31.5" customHeight="1">
      <c r="A7" s="286" t="s">
        <v>189</v>
      </c>
      <c r="B7" s="90"/>
      <c r="C7" s="91"/>
      <c r="D7" s="92"/>
      <c r="E7" s="93">
        <v>124000</v>
      </c>
      <c r="F7" s="93"/>
      <c r="G7" s="94"/>
      <c r="H7" s="94"/>
      <c r="I7" s="95"/>
    </row>
    <row r="8" spans="1:9" s="78" customFormat="1" ht="36" customHeight="1">
      <c r="A8" s="286" t="s">
        <v>188</v>
      </c>
      <c r="B8" s="90"/>
      <c r="C8" s="91"/>
      <c r="D8" s="92"/>
      <c r="E8" s="93">
        <v>177300</v>
      </c>
      <c r="F8" s="93"/>
      <c r="G8" s="94"/>
      <c r="H8" s="94"/>
      <c r="I8" s="95"/>
    </row>
    <row r="9" spans="1:9" s="78" customFormat="1" ht="58.5" customHeight="1">
      <c r="A9" s="286" t="s">
        <v>150</v>
      </c>
      <c r="B9" s="90"/>
      <c r="C9" s="91"/>
      <c r="D9" s="92"/>
      <c r="E9" s="93">
        <f>RASHODI!C7+RASHODI!C8</f>
        <v>592343</v>
      </c>
      <c r="F9" s="93"/>
      <c r="G9" s="94"/>
      <c r="H9" s="94"/>
      <c r="I9" s="95"/>
    </row>
    <row r="10" spans="1:9" s="78" customFormat="1" ht="27.75" customHeight="1">
      <c r="A10" s="286" t="s">
        <v>156</v>
      </c>
      <c r="B10" s="90"/>
      <c r="C10" s="91"/>
      <c r="D10" s="92"/>
      <c r="E10" s="93">
        <f>RASHODI!C16</f>
        <v>8000</v>
      </c>
      <c r="F10" s="93"/>
      <c r="G10" s="94"/>
      <c r="H10" s="94"/>
      <c r="I10" s="95"/>
    </row>
    <row r="11" spans="1:9" s="78" customFormat="1" ht="35.25" customHeight="1">
      <c r="A11" s="286" t="s">
        <v>125</v>
      </c>
      <c r="B11" s="90"/>
      <c r="C11" s="91"/>
      <c r="D11" s="92">
        <f>RASHODI!C10</f>
        <v>1163450</v>
      </c>
      <c r="E11" s="93"/>
      <c r="F11" s="93"/>
      <c r="G11" s="94"/>
      <c r="H11" s="94">
        <f>RASHODI!C12</f>
        <v>30000</v>
      </c>
      <c r="I11" s="95"/>
    </row>
    <row r="12" spans="1:9" s="78" customFormat="1" ht="43.5" customHeight="1">
      <c r="A12" s="286" t="s">
        <v>126</v>
      </c>
      <c r="B12" s="90"/>
      <c r="C12" s="91"/>
      <c r="D12" s="92"/>
      <c r="E12" s="93"/>
      <c r="F12" s="93"/>
      <c r="G12" s="94">
        <f>RASHODI!C15</f>
        <v>45000</v>
      </c>
      <c r="H12" s="94"/>
      <c r="I12" s="95"/>
    </row>
    <row r="13" spans="1:9" s="78" customFormat="1" ht="42" customHeight="1">
      <c r="A13" s="286" t="s">
        <v>151</v>
      </c>
      <c r="B13" s="90">
        <f>RASHODI!C157</f>
        <v>60000</v>
      </c>
      <c r="C13" s="91"/>
      <c r="D13" s="92"/>
      <c r="E13" s="93"/>
      <c r="F13" s="93"/>
      <c r="G13" s="94"/>
      <c r="H13" s="94"/>
      <c r="I13" s="95"/>
    </row>
    <row r="14" spans="1:9" s="78" customFormat="1" ht="45" customHeight="1">
      <c r="A14" s="286" t="s">
        <v>127</v>
      </c>
      <c r="B14" s="90"/>
      <c r="C14" s="91"/>
      <c r="D14" s="92">
        <f>RASHODI!C19-G12</f>
        <v>17000</v>
      </c>
      <c r="E14" s="93"/>
      <c r="F14" s="93"/>
      <c r="G14" s="94"/>
      <c r="H14" s="94"/>
      <c r="I14" s="95"/>
    </row>
    <row r="15" spans="1:9" s="78" customFormat="1" ht="31.5" customHeight="1">
      <c r="A15" s="286" t="s">
        <v>128</v>
      </c>
      <c r="B15" s="90"/>
      <c r="C15" s="90">
        <f>RASHODI!C20</f>
        <v>8000</v>
      </c>
      <c r="D15" s="92"/>
      <c r="E15" s="93"/>
      <c r="F15" s="93"/>
      <c r="G15" s="94"/>
      <c r="H15" s="94"/>
      <c r="I15" s="95"/>
    </row>
    <row r="16" spans="1:9" s="78" customFormat="1" ht="42.75" customHeight="1">
      <c r="A16" s="286" t="s">
        <v>129</v>
      </c>
      <c r="B16" s="91"/>
      <c r="C16" s="96"/>
      <c r="D16" s="96"/>
      <c r="E16" s="96"/>
      <c r="F16" s="96">
        <f>RASHODI!C15</f>
        <v>45000</v>
      </c>
      <c r="G16" s="97"/>
      <c r="H16" s="97"/>
      <c r="I16" s="98"/>
    </row>
    <row r="17" spans="1:9" s="78" customFormat="1" ht="32.25" customHeight="1">
      <c r="A17" s="286" t="s">
        <v>130</v>
      </c>
      <c r="B17" s="91">
        <f>RASHODI!C9</f>
        <v>648000</v>
      </c>
      <c r="C17" s="96"/>
      <c r="D17" s="96"/>
      <c r="E17" s="96"/>
      <c r="F17" s="96"/>
      <c r="G17" s="97"/>
      <c r="H17" s="97"/>
      <c r="I17" s="98"/>
    </row>
    <row r="18" spans="1:9" s="78" customFormat="1" ht="39.75" customHeight="1">
      <c r="A18" s="286" t="s">
        <v>148</v>
      </c>
      <c r="B18" s="91"/>
      <c r="C18" s="96"/>
      <c r="D18" s="96"/>
      <c r="E18" s="96">
        <f>RASHODI!C13</f>
        <v>137300</v>
      </c>
      <c r="F18" s="96"/>
      <c r="G18" s="97"/>
      <c r="H18" s="97"/>
      <c r="I18" s="98"/>
    </row>
    <row r="19" spans="1:9" s="78" customFormat="1" ht="34.5" customHeight="1">
      <c r="A19" s="286" t="s">
        <v>149</v>
      </c>
      <c r="B19" s="91"/>
      <c r="C19" s="96"/>
      <c r="D19" s="96"/>
      <c r="E19" s="96">
        <f>RASHODI!C14</f>
        <v>400600</v>
      </c>
      <c r="F19" s="96"/>
      <c r="G19" s="97"/>
      <c r="H19" s="97"/>
      <c r="I19" s="98"/>
    </row>
    <row r="20" spans="1:9" s="78" customFormat="1" ht="34.5" customHeight="1" thickBot="1">
      <c r="A20" s="300" t="s">
        <v>197</v>
      </c>
      <c r="B20" s="303"/>
      <c r="C20" s="302"/>
      <c r="D20" s="302"/>
      <c r="E20" s="302"/>
      <c r="F20" s="302"/>
      <c r="G20" s="302"/>
      <c r="H20" s="302">
        <f>RASHODI!S146</f>
        <v>72428.86</v>
      </c>
      <c r="I20" s="301"/>
    </row>
    <row r="21" spans="1:9" s="78" customFormat="1" ht="27.75" customHeight="1" thickBot="1">
      <c r="A21" s="83" t="s">
        <v>113</v>
      </c>
      <c r="B21" s="99">
        <f aca="true" t="shared" si="0" ref="B21:I21">SUM(B5:B19)</f>
        <v>708000</v>
      </c>
      <c r="C21" s="99">
        <f t="shared" si="0"/>
        <v>8000</v>
      </c>
      <c r="D21" s="99">
        <f t="shared" si="0"/>
        <v>1180450</v>
      </c>
      <c r="E21" s="99">
        <f t="shared" si="0"/>
        <v>8716543</v>
      </c>
      <c r="F21" s="99">
        <f t="shared" si="0"/>
        <v>45000</v>
      </c>
      <c r="G21" s="99">
        <f t="shared" si="0"/>
        <v>45000</v>
      </c>
      <c r="H21" s="99">
        <f>SUM(H5:H20)</f>
        <v>102428.86</v>
      </c>
      <c r="I21" s="100">
        <f t="shared" si="0"/>
        <v>0</v>
      </c>
    </row>
    <row r="22" spans="1:9" s="78" customFormat="1" ht="28.5" customHeight="1" thickBot="1">
      <c r="A22" s="83" t="s">
        <v>179</v>
      </c>
      <c r="B22" s="358">
        <f>B21+C21+D21+E21+F21+G21+H21</f>
        <v>10805421.86</v>
      </c>
      <c r="C22" s="359"/>
      <c r="D22" s="359"/>
      <c r="E22" s="359"/>
      <c r="F22" s="359"/>
      <c r="G22" s="359"/>
      <c r="H22" s="359"/>
      <c r="I22" s="360"/>
    </row>
    <row r="23" spans="3:5" ht="32.25" customHeight="1">
      <c r="C23" s="106"/>
      <c r="D23" s="104"/>
      <c r="E23" s="107"/>
    </row>
    <row r="24" spans="3:5" ht="24" customHeight="1">
      <c r="C24" s="106"/>
      <c r="D24" s="108"/>
      <c r="E24" s="109"/>
    </row>
    <row r="25" spans="4:5" ht="12.75">
      <c r="D25" s="110"/>
      <c r="E25" s="111"/>
    </row>
    <row r="26" spans="4:5" ht="46.5" customHeight="1">
      <c r="D26" s="112"/>
      <c r="E26" s="113"/>
    </row>
    <row r="27" spans="4:5" ht="33" customHeight="1">
      <c r="D27" s="104"/>
      <c r="E27" s="105"/>
    </row>
    <row r="28" spans="3:5" ht="35.25" customHeight="1">
      <c r="C28" s="106"/>
      <c r="D28" s="104"/>
      <c r="E28" s="114"/>
    </row>
    <row r="29" spans="3:5" ht="52.5" customHeight="1">
      <c r="C29" s="106"/>
      <c r="D29" s="104"/>
      <c r="E29" s="109"/>
    </row>
    <row r="30" spans="4:5" ht="37.5" customHeight="1">
      <c r="D30" s="104"/>
      <c r="E30" s="105"/>
    </row>
    <row r="31" spans="4:5" ht="42.75" customHeight="1">
      <c r="D31" s="104"/>
      <c r="E31" s="113"/>
    </row>
    <row r="32" spans="4:5" ht="57.75" customHeight="1">
      <c r="D32" s="104"/>
      <c r="E32" s="105"/>
    </row>
    <row r="33" spans="4:5" ht="44.25" customHeight="1">
      <c r="D33" s="104"/>
      <c r="E33" s="115"/>
    </row>
    <row r="34" spans="4:5" ht="33" customHeight="1">
      <c r="D34" s="110"/>
      <c r="E34" s="111"/>
    </row>
    <row r="35" spans="2:5" ht="45" customHeight="1">
      <c r="B35" s="106"/>
      <c r="D35" s="110"/>
      <c r="E35" s="116"/>
    </row>
    <row r="36" spans="3:5" ht="47.25" customHeight="1">
      <c r="C36" s="106"/>
      <c r="D36" s="110"/>
      <c r="E36" s="117"/>
    </row>
    <row r="37" spans="3:5" ht="48.75" customHeight="1">
      <c r="C37" s="106"/>
      <c r="D37" s="112"/>
      <c r="E37" s="109"/>
    </row>
    <row r="38" spans="4:5" ht="33" customHeight="1">
      <c r="D38" s="104"/>
      <c r="E38" s="105"/>
    </row>
    <row r="39" spans="1:9" s="78" customFormat="1" ht="30" customHeight="1">
      <c r="A39" s="103"/>
      <c r="B39" s="106"/>
      <c r="C39" s="103"/>
      <c r="D39" s="104"/>
      <c r="E39" s="107"/>
      <c r="F39" s="101"/>
      <c r="G39" s="101"/>
      <c r="H39" s="101"/>
      <c r="I39" s="101"/>
    </row>
    <row r="40" spans="1:9" s="78" customFormat="1" ht="28.5" customHeight="1">
      <c r="A40" s="103"/>
      <c r="B40" s="103"/>
      <c r="C40" s="106"/>
      <c r="D40" s="104"/>
      <c r="E40" s="116"/>
      <c r="F40" s="101"/>
      <c r="G40" s="101"/>
      <c r="H40" s="101"/>
      <c r="I40" s="101"/>
    </row>
    <row r="41" spans="3:5" ht="12.75">
      <c r="C41" s="106"/>
      <c r="D41" s="112"/>
      <c r="E41" s="109"/>
    </row>
    <row r="42" spans="4:5" ht="12.75">
      <c r="D42" s="110"/>
      <c r="E42" s="105"/>
    </row>
    <row r="43" spans="3:5" ht="12.75">
      <c r="C43" s="106"/>
      <c r="D43" s="110"/>
      <c r="E43" s="116"/>
    </row>
    <row r="44" spans="4:5" ht="58.5" customHeight="1">
      <c r="D44" s="112"/>
      <c r="E44" s="115"/>
    </row>
    <row r="45" spans="4:5" ht="48.75" customHeight="1">
      <c r="D45" s="104"/>
      <c r="E45" s="105"/>
    </row>
    <row r="46" spans="4:5" ht="27.75" customHeight="1">
      <c r="D46" s="112"/>
      <c r="E46" s="109"/>
    </row>
    <row r="47" spans="4:5" ht="45" customHeight="1">
      <c r="D47" s="104"/>
      <c r="E47" s="105"/>
    </row>
    <row r="48" spans="4:5" ht="57" customHeight="1">
      <c r="D48" s="104"/>
      <c r="E48" s="105"/>
    </row>
    <row r="49" spans="1:5" ht="33.75" customHeight="1">
      <c r="A49" s="106"/>
      <c r="D49" s="118"/>
      <c r="E49" s="116"/>
    </row>
    <row r="50" spans="2:5" ht="33.75" customHeight="1">
      <c r="B50" s="106"/>
      <c r="C50" s="106"/>
      <c r="D50" s="119"/>
      <c r="E50" s="116"/>
    </row>
    <row r="51" spans="2:5" ht="42" customHeight="1">
      <c r="B51" s="106"/>
      <c r="C51" s="106"/>
      <c r="D51" s="119"/>
      <c r="E51" s="107"/>
    </row>
    <row r="52" spans="2:5" ht="47.25" customHeight="1">
      <c r="B52" s="106"/>
      <c r="C52" s="106"/>
      <c r="D52" s="112"/>
      <c r="E52" s="113"/>
    </row>
    <row r="53" spans="4:5" ht="42" customHeight="1">
      <c r="D53" s="104"/>
      <c r="E53" s="105"/>
    </row>
    <row r="54" spans="2:5" ht="40.5" customHeight="1">
      <c r="B54" s="106"/>
      <c r="D54" s="104"/>
      <c r="E54" s="116"/>
    </row>
    <row r="55" spans="3:5" ht="48" customHeight="1">
      <c r="C55" s="106"/>
      <c r="D55" s="104"/>
      <c r="E55" s="107"/>
    </row>
    <row r="56" spans="3:5" ht="36.75" customHeight="1">
      <c r="C56" s="106"/>
      <c r="D56" s="112"/>
      <c r="E56" s="109"/>
    </row>
    <row r="57" spans="4:5" ht="40.5" customHeight="1">
      <c r="D57" s="104"/>
      <c r="E57" s="105"/>
    </row>
    <row r="58" spans="1:9" s="78" customFormat="1" ht="30" customHeight="1">
      <c r="A58" s="103"/>
      <c r="B58" s="103"/>
      <c r="C58" s="103"/>
      <c r="D58" s="104"/>
      <c r="E58" s="105"/>
      <c r="F58" s="101"/>
      <c r="G58" s="101"/>
      <c r="H58" s="101"/>
      <c r="I58" s="101"/>
    </row>
    <row r="59" spans="1:9" s="78" customFormat="1" ht="28.5" customHeight="1">
      <c r="A59" s="103"/>
      <c r="B59" s="103"/>
      <c r="C59" s="103"/>
      <c r="D59" s="120"/>
      <c r="E59" s="121"/>
      <c r="F59" s="101"/>
      <c r="G59" s="101"/>
      <c r="H59" s="101"/>
      <c r="I59" s="101"/>
    </row>
    <row r="60" spans="4:5" ht="15.75" customHeight="1">
      <c r="D60" s="104"/>
      <c r="E60" s="105"/>
    </row>
    <row r="61" spans="4:5" ht="13.5" customHeight="1">
      <c r="D61" s="104"/>
      <c r="E61" s="105"/>
    </row>
    <row r="62" spans="4:5" ht="13.5" customHeight="1">
      <c r="D62" s="104"/>
      <c r="E62" s="105"/>
    </row>
    <row r="63" spans="4:5" ht="13.5" customHeight="1">
      <c r="D63" s="112"/>
      <c r="E63" s="109"/>
    </row>
    <row r="64" spans="4:5" ht="13.5" customHeight="1">
      <c r="D64" s="104"/>
      <c r="E64" s="105"/>
    </row>
    <row r="65" spans="4:5" ht="28.5" customHeight="1">
      <c r="D65" s="112"/>
      <c r="E65" s="109"/>
    </row>
    <row r="66" spans="4:5" ht="13.5" customHeight="1">
      <c r="D66" s="104"/>
      <c r="E66" s="105"/>
    </row>
    <row r="67" spans="4:5" ht="13.5" customHeight="1">
      <c r="D67" s="120"/>
      <c r="E67" s="121"/>
    </row>
    <row r="68" spans="4:5" ht="13.5" customHeight="1">
      <c r="D68" s="104"/>
      <c r="E68" s="105"/>
    </row>
    <row r="69" spans="4:5" ht="13.5" customHeight="1">
      <c r="D69" s="112"/>
      <c r="E69" s="109"/>
    </row>
    <row r="70" spans="4:5" ht="22.5" customHeight="1">
      <c r="D70" s="104"/>
      <c r="E70" s="105"/>
    </row>
    <row r="71" spans="4:5" ht="13.5" customHeight="1">
      <c r="D71" s="104"/>
      <c r="E71" s="105"/>
    </row>
    <row r="72" spans="4:5" ht="13.5" customHeight="1">
      <c r="D72" s="112"/>
      <c r="E72" s="109"/>
    </row>
    <row r="73" spans="4:5" ht="13.5" customHeight="1">
      <c r="D73" s="104"/>
      <c r="E73" s="105"/>
    </row>
    <row r="74" spans="4:5" ht="13.5" customHeight="1">
      <c r="D74" s="120"/>
      <c r="E74" s="121"/>
    </row>
    <row r="75" spans="4:5" ht="13.5" customHeight="1">
      <c r="D75" s="112"/>
      <c r="E75" s="126"/>
    </row>
    <row r="76" spans="4:5" ht="13.5" customHeight="1">
      <c r="D76" s="110"/>
      <c r="E76" s="121"/>
    </row>
    <row r="77" spans="4:5" ht="13.5" customHeight="1">
      <c r="D77" s="112"/>
      <c r="E77" s="109"/>
    </row>
    <row r="78" spans="4:5" ht="13.5" customHeight="1">
      <c r="D78" s="104"/>
      <c r="E78" s="105"/>
    </row>
    <row r="79" spans="3:5" ht="13.5" customHeight="1">
      <c r="C79" s="106"/>
      <c r="D79" s="104"/>
      <c r="E79" s="107"/>
    </row>
    <row r="80" spans="4:5" ht="13.5" customHeight="1">
      <c r="D80" s="110"/>
      <c r="E80" s="109"/>
    </row>
    <row r="81" spans="4:5" ht="22.5" customHeight="1">
      <c r="D81" s="110"/>
      <c r="E81" s="121"/>
    </row>
    <row r="82" spans="3:5" ht="13.5" customHeight="1">
      <c r="C82" s="106"/>
      <c r="D82" s="110"/>
      <c r="E82" s="127"/>
    </row>
    <row r="83" spans="3:5" ht="13.5" customHeight="1">
      <c r="C83" s="106"/>
      <c r="D83" s="112"/>
      <c r="E83" s="113"/>
    </row>
    <row r="84" spans="4:5" ht="13.5" customHeight="1">
      <c r="D84" s="104"/>
      <c r="E84" s="105"/>
    </row>
    <row r="85" spans="4:5" ht="13.5" customHeight="1">
      <c r="D85" s="125"/>
      <c r="E85" s="128"/>
    </row>
    <row r="86" spans="4:5" ht="13.5" customHeight="1">
      <c r="D86" s="120"/>
      <c r="E86" s="121"/>
    </row>
    <row r="87" spans="2:5" ht="13.5" customHeight="1">
      <c r="B87" s="106"/>
      <c r="D87" s="120"/>
      <c r="E87" s="129"/>
    </row>
    <row r="88" spans="3:5" ht="13.5" customHeight="1">
      <c r="C88" s="106"/>
      <c r="D88" s="120"/>
      <c r="E88" s="129"/>
    </row>
    <row r="89" spans="4:5" ht="13.5" customHeight="1">
      <c r="D89" s="125"/>
      <c r="E89" s="126"/>
    </row>
    <row r="90" spans="4:5" ht="12.75">
      <c r="D90" s="120"/>
      <c r="E90" s="121"/>
    </row>
    <row r="91" spans="2:5" ht="12.75">
      <c r="B91" s="106"/>
      <c r="D91" s="120"/>
      <c r="E91" s="130"/>
    </row>
    <row r="92" spans="3:5" ht="12.75">
      <c r="C92" s="106"/>
      <c r="D92" s="120"/>
      <c r="E92" s="107"/>
    </row>
    <row r="93" spans="3:5" ht="12.75">
      <c r="C93" s="106"/>
      <c r="D93" s="112"/>
      <c r="E93" s="113"/>
    </row>
    <row r="94" spans="4:5" ht="12.75">
      <c r="D94" s="104"/>
      <c r="E94" s="105"/>
    </row>
    <row r="95" spans="3:5" ht="12.75">
      <c r="C95" s="106"/>
      <c r="D95" s="104"/>
      <c r="E95" s="127"/>
    </row>
    <row r="96" spans="4:5" ht="12.75">
      <c r="D96" s="125"/>
      <c r="E96" s="126"/>
    </row>
    <row r="97" spans="4:5" ht="12.75">
      <c r="D97" s="120"/>
      <c r="E97" s="121"/>
    </row>
    <row r="98" spans="4:5" ht="12.75">
      <c r="D98" s="104"/>
      <c r="E98" s="105"/>
    </row>
    <row r="99" spans="1:5" ht="15.75">
      <c r="A99" s="131"/>
      <c r="B99" s="102"/>
      <c r="C99" s="102"/>
      <c r="D99" s="102"/>
      <c r="E99" s="116"/>
    </row>
    <row r="100" spans="1:5" ht="12.75">
      <c r="A100" s="106"/>
      <c r="D100" s="118"/>
      <c r="E100" s="116"/>
    </row>
    <row r="101" spans="1:5" ht="12.75">
      <c r="A101" s="106"/>
      <c r="B101" s="106"/>
      <c r="D101" s="118"/>
      <c r="E101" s="107"/>
    </row>
    <row r="102" spans="3:5" ht="12.75">
      <c r="C102" s="106"/>
      <c r="D102" s="104"/>
      <c r="E102" s="116"/>
    </row>
    <row r="103" spans="4:5" ht="12.75">
      <c r="D103" s="108"/>
      <c r="E103" s="109"/>
    </row>
    <row r="104" spans="2:5" ht="12.75">
      <c r="B104" s="106"/>
      <c r="D104" s="104"/>
      <c r="E104" s="107"/>
    </row>
    <row r="105" spans="3:5" ht="12.75">
      <c r="C105" s="106"/>
      <c r="D105" s="104"/>
      <c r="E105" s="107"/>
    </row>
    <row r="106" spans="4:5" ht="12.75">
      <c r="D106" s="112"/>
      <c r="E106" s="113"/>
    </row>
    <row r="107" spans="3:5" ht="28.5" customHeight="1">
      <c r="C107" s="106"/>
      <c r="D107" s="104"/>
      <c r="E107" s="114"/>
    </row>
    <row r="108" spans="4:5" ht="12.75">
      <c r="D108" s="104"/>
      <c r="E108" s="113"/>
    </row>
    <row r="109" spans="2:5" ht="12.75">
      <c r="B109" s="106"/>
      <c r="D109" s="110"/>
      <c r="E109" s="116"/>
    </row>
    <row r="110" spans="3:5" ht="12.75">
      <c r="C110" s="106"/>
      <c r="D110" s="110"/>
      <c r="E110" s="117"/>
    </row>
    <row r="111" spans="4:5" ht="12.75">
      <c r="D111" s="112"/>
      <c r="E111" s="109"/>
    </row>
    <row r="112" spans="1:5" ht="12.75">
      <c r="A112" s="106"/>
      <c r="D112" s="118"/>
      <c r="E112" s="116"/>
    </row>
    <row r="113" spans="2:5" ht="12.75">
      <c r="B113" s="106"/>
      <c r="D113" s="104"/>
      <c r="E113" s="116"/>
    </row>
    <row r="114" spans="3:5" ht="12.75">
      <c r="C114" s="106"/>
      <c r="D114" s="104"/>
      <c r="E114" s="107"/>
    </row>
    <row r="115" spans="3:5" ht="12.75">
      <c r="C115" s="106"/>
      <c r="D115" s="112"/>
      <c r="E115" s="109"/>
    </row>
    <row r="116" spans="3:5" ht="12.75">
      <c r="C116" s="106"/>
      <c r="D116" s="104"/>
      <c r="E116" s="107"/>
    </row>
    <row r="117" spans="4:5" ht="12.75">
      <c r="D117" s="125"/>
      <c r="E117" s="126"/>
    </row>
    <row r="118" spans="3:5" ht="12.75">
      <c r="C118" s="106"/>
      <c r="D118" s="110"/>
      <c r="E118" s="127"/>
    </row>
    <row r="119" spans="3:5" ht="12.75">
      <c r="C119" s="106"/>
      <c r="D119" s="112"/>
      <c r="E119" s="113"/>
    </row>
    <row r="120" spans="4:5" ht="12.75">
      <c r="D120" s="125"/>
      <c r="E120" s="132"/>
    </row>
    <row r="121" spans="2:5" ht="12.75">
      <c r="B121" s="106"/>
      <c r="D121" s="120"/>
      <c r="E121" s="130"/>
    </row>
    <row r="122" spans="3:5" ht="12.75">
      <c r="C122" s="106"/>
      <c r="D122" s="120"/>
      <c r="E122" s="107"/>
    </row>
    <row r="123" spans="3:5" ht="12.75">
      <c r="C123" s="106"/>
      <c r="D123" s="112"/>
      <c r="E123" s="113"/>
    </row>
    <row r="124" spans="3:5" ht="12.75">
      <c r="C124" s="106"/>
      <c r="D124" s="112"/>
      <c r="E124" s="113"/>
    </row>
    <row r="125" spans="4:5" ht="12.75">
      <c r="D125" s="104"/>
      <c r="E125" s="105"/>
    </row>
    <row r="126" spans="1:6" ht="18">
      <c r="A126" s="352"/>
      <c r="B126" s="353"/>
      <c r="C126" s="353"/>
      <c r="D126" s="353"/>
      <c r="E126" s="353"/>
      <c r="F126" s="133"/>
    </row>
    <row r="127" spans="1:5" ht="12.75">
      <c r="A127" s="122"/>
      <c r="B127" s="122"/>
      <c r="C127" s="122"/>
      <c r="D127" s="123"/>
      <c r="E127" s="124"/>
    </row>
    <row r="129" spans="1:5" ht="15.75">
      <c r="A129" s="134"/>
      <c r="B129" s="106"/>
      <c r="C129" s="106"/>
      <c r="D129" s="135"/>
      <c r="E129" s="136"/>
    </row>
    <row r="130" spans="1:5" ht="12.75">
      <c r="A130" s="106"/>
      <c r="B130" s="106"/>
      <c r="C130" s="106"/>
      <c r="D130" s="135"/>
      <c r="E130" s="136"/>
    </row>
    <row r="131" spans="1:5" ht="11.25" customHeight="1">
      <c r="A131" s="106"/>
      <c r="B131" s="106"/>
      <c r="C131" s="106"/>
      <c r="D131" s="135"/>
      <c r="E131" s="136"/>
    </row>
    <row r="132" spans="1:5" ht="24" customHeight="1">
      <c r="A132" s="106"/>
      <c r="B132" s="106"/>
      <c r="C132" s="106"/>
      <c r="D132" s="135"/>
      <c r="E132" s="136"/>
    </row>
    <row r="133" spans="1:5" ht="15" customHeight="1">
      <c r="A133" s="106"/>
      <c r="B133" s="106"/>
      <c r="C133" s="106"/>
      <c r="D133" s="135"/>
      <c r="E133" s="136"/>
    </row>
    <row r="134" spans="1:9" ht="11.25" customHeight="1">
      <c r="A134" s="106"/>
      <c r="B134" s="106"/>
      <c r="C134" s="106"/>
      <c r="G134" s="133"/>
      <c r="H134" s="133"/>
      <c r="I134" s="133"/>
    </row>
    <row r="135" spans="1:5" ht="12.75">
      <c r="A135" s="106"/>
      <c r="B135" s="106"/>
      <c r="C135" s="106"/>
      <c r="D135" s="135"/>
      <c r="E135" s="136"/>
    </row>
    <row r="136" spans="1:5" ht="13.5" customHeight="1">
      <c r="A136" s="106"/>
      <c r="B136" s="106"/>
      <c r="C136" s="106"/>
      <c r="D136" s="135"/>
      <c r="E136" s="138"/>
    </row>
    <row r="137" spans="1:5" ht="12.75" customHeight="1">
      <c r="A137" s="106"/>
      <c r="B137" s="106"/>
      <c r="C137" s="106"/>
      <c r="D137" s="135"/>
      <c r="E137" s="136"/>
    </row>
    <row r="138" spans="1:5" ht="12.75" customHeight="1">
      <c r="A138" s="106"/>
      <c r="B138" s="106"/>
      <c r="C138" s="106"/>
      <c r="D138" s="135"/>
      <c r="E138" s="114"/>
    </row>
    <row r="139" spans="4:5" ht="12.75">
      <c r="D139" s="112"/>
      <c r="E139" s="115"/>
    </row>
    <row r="144" ht="19.5" customHeight="1"/>
    <row r="145" ht="15" customHeight="1"/>
    <row r="152" ht="22.5" customHeight="1"/>
    <row r="157" ht="13.5" customHeight="1"/>
    <row r="158" ht="13.5" customHeight="1"/>
    <row r="159" ht="13.5" customHeight="1"/>
    <row r="171" spans="1:9" s="133" customFormat="1" ht="18" customHeight="1">
      <c r="A171" s="103"/>
      <c r="B171" s="103"/>
      <c r="C171" s="103"/>
      <c r="D171" s="137"/>
      <c r="E171" s="101"/>
      <c r="F171" s="101"/>
      <c r="G171" s="101"/>
      <c r="H171" s="101"/>
      <c r="I171" s="101"/>
    </row>
    <row r="172" ht="28.5" customHeight="1"/>
    <row r="176" ht="17.25" customHeight="1"/>
    <row r="177" ht="13.5" customHeight="1"/>
    <row r="183" ht="22.5" customHeight="1"/>
    <row r="184" ht="22.5" customHeight="1"/>
  </sheetData>
  <sheetProtection/>
  <mergeCells count="4">
    <mergeCell ref="A126:E126"/>
    <mergeCell ref="A1:I1"/>
    <mergeCell ref="B3:I3"/>
    <mergeCell ref="B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2" sqref="A12: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3" customWidth="1"/>
    <col min="5" max="5" width="44.7109375" style="1" customWidth="1"/>
    <col min="6" max="6" width="18.5742187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63"/>
      <c r="B1" s="363"/>
      <c r="C1" s="363"/>
      <c r="D1" s="363"/>
      <c r="E1" s="363"/>
      <c r="F1" s="363"/>
      <c r="G1" s="363"/>
      <c r="H1" s="363"/>
    </row>
    <row r="2" spans="1:8" s="3" customFormat="1" ht="26.25" customHeight="1">
      <c r="A2" s="363" t="s">
        <v>131</v>
      </c>
      <c r="B2" s="363"/>
      <c r="C2" s="363"/>
      <c r="D2" s="363"/>
      <c r="E2" s="363"/>
      <c r="F2" s="363"/>
      <c r="G2" s="372"/>
      <c r="H2" s="372"/>
    </row>
    <row r="3" spans="1:5" ht="9" customHeight="1">
      <c r="A3" s="4"/>
      <c r="B3" s="5"/>
      <c r="C3" s="5"/>
      <c r="D3" s="5"/>
      <c r="E3" s="5"/>
    </row>
    <row r="4" spans="1:7" ht="27.75" customHeight="1">
      <c r="A4" s="6"/>
      <c r="B4" s="7"/>
      <c r="C4" s="7"/>
      <c r="D4" s="8"/>
      <c r="E4" s="9"/>
      <c r="F4" s="10" t="s">
        <v>157</v>
      </c>
      <c r="G4" s="11"/>
    </row>
    <row r="5" spans="1:7" ht="27.75" customHeight="1">
      <c r="A5" s="366" t="s">
        <v>132</v>
      </c>
      <c r="B5" s="362"/>
      <c r="C5" s="362"/>
      <c r="D5" s="362"/>
      <c r="E5" s="371"/>
      <c r="F5" s="13">
        <f>RASHODI!C23-RASHODI!S146</f>
        <v>10732993</v>
      </c>
      <c r="G5" s="15"/>
    </row>
    <row r="6" spans="1:6" ht="22.5" customHeight="1">
      <c r="A6" s="366" t="s">
        <v>133</v>
      </c>
      <c r="B6" s="362"/>
      <c r="C6" s="362"/>
      <c r="D6" s="362"/>
      <c r="E6" s="371"/>
      <c r="F6" s="13">
        <f>F5</f>
        <v>10732993</v>
      </c>
    </row>
    <row r="7" spans="1:6" ht="22.5" customHeight="1">
      <c r="A7" s="370" t="s">
        <v>134</v>
      </c>
      <c r="B7" s="371"/>
      <c r="C7" s="371"/>
      <c r="D7" s="371"/>
      <c r="E7" s="371"/>
      <c r="F7" s="13">
        <v>0</v>
      </c>
    </row>
    <row r="8" spans="1:6" ht="22.5" customHeight="1">
      <c r="A8" s="16" t="s">
        <v>135</v>
      </c>
      <c r="B8" s="12"/>
      <c r="C8" s="12"/>
      <c r="D8" s="12"/>
      <c r="E8" s="12"/>
      <c r="F8" s="13">
        <f>RASHODI!C23</f>
        <v>10805421.86</v>
      </c>
    </row>
    <row r="9" spans="1:6" ht="22.5" customHeight="1">
      <c r="A9" s="361" t="s">
        <v>136</v>
      </c>
      <c r="B9" s="362"/>
      <c r="C9" s="362"/>
      <c r="D9" s="362"/>
      <c r="E9" s="373"/>
      <c r="F9" s="14">
        <f>F8-F10</f>
        <v>10383421.86</v>
      </c>
    </row>
    <row r="10" spans="1:6" ht="22.5" customHeight="1">
      <c r="A10" s="370" t="s">
        <v>137</v>
      </c>
      <c r="B10" s="371"/>
      <c r="C10" s="371"/>
      <c r="D10" s="371"/>
      <c r="E10" s="371"/>
      <c r="F10" s="14">
        <f>SUM(RASHODI!C89,RASHODI!C140,RASHODI!C60)</f>
        <v>422000</v>
      </c>
    </row>
    <row r="11" spans="1:6" ht="22.5" customHeight="1">
      <c r="A11" s="361" t="s">
        <v>138</v>
      </c>
      <c r="B11" s="362"/>
      <c r="C11" s="362"/>
      <c r="D11" s="362"/>
      <c r="E11" s="362"/>
      <c r="F11" s="376">
        <f>+F5-F8</f>
        <v>-72428.8599999994</v>
      </c>
    </row>
    <row r="12" spans="1:8" ht="25.5" customHeight="1">
      <c r="A12" s="363"/>
      <c r="B12" s="364"/>
      <c r="C12" s="364"/>
      <c r="D12" s="364"/>
      <c r="E12" s="364"/>
      <c r="F12" s="365"/>
      <c r="G12" s="365"/>
      <c r="H12" s="365"/>
    </row>
    <row r="13" spans="1:6" ht="27.75" customHeight="1">
      <c r="A13" s="6"/>
      <c r="B13" s="7"/>
      <c r="C13" s="7"/>
      <c r="D13" s="8"/>
      <c r="E13" s="9"/>
      <c r="F13" s="10" t="s">
        <v>157</v>
      </c>
    </row>
    <row r="14" spans="1:6" ht="22.5" customHeight="1">
      <c r="A14" s="367" t="s">
        <v>139</v>
      </c>
      <c r="B14" s="368"/>
      <c r="C14" s="368"/>
      <c r="D14" s="368"/>
      <c r="E14" s="369"/>
      <c r="F14" s="377">
        <f>RASHODI!S146</f>
        <v>72428.86</v>
      </c>
    </row>
    <row r="15" spans="1:7" s="2" customFormat="1" ht="25.5" customHeight="1">
      <c r="A15" s="290"/>
      <c r="B15" s="289"/>
      <c r="C15" s="289"/>
      <c r="D15" s="289"/>
      <c r="E15" s="289"/>
      <c r="F15" s="1"/>
      <c r="G15" s="1"/>
    </row>
    <row r="16" spans="1:6" s="2" customFormat="1" ht="27.75" customHeight="1">
      <c r="A16" s="6"/>
      <c r="B16" s="7"/>
      <c r="C16" s="7"/>
      <c r="D16" s="8"/>
      <c r="E16" s="9"/>
      <c r="F16" s="10" t="s">
        <v>157</v>
      </c>
    </row>
    <row r="17" spans="1:6" s="2" customFormat="1" ht="22.5" customHeight="1">
      <c r="A17" s="366" t="s">
        <v>140</v>
      </c>
      <c r="B17" s="362"/>
      <c r="C17" s="362"/>
      <c r="D17" s="362"/>
      <c r="E17" s="362"/>
      <c r="F17" s="13"/>
    </row>
    <row r="18" spans="1:6" s="2" customFormat="1" ht="31.5" customHeight="1">
      <c r="A18" s="366" t="s">
        <v>141</v>
      </c>
      <c r="B18" s="362"/>
      <c r="C18" s="362"/>
      <c r="D18" s="362"/>
      <c r="E18" s="362"/>
      <c r="F18" s="13"/>
    </row>
    <row r="19" spans="1:6" s="2" customFormat="1" ht="22.5" customHeight="1">
      <c r="A19" s="361" t="s">
        <v>142</v>
      </c>
      <c r="B19" s="362"/>
      <c r="C19" s="362"/>
      <c r="D19" s="362"/>
      <c r="E19" s="362"/>
      <c r="F19" s="13"/>
    </row>
    <row r="20" spans="1:6" s="2" customFormat="1" ht="15" customHeight="1">
      <c r="A20" s="18"/>
      <c r="B20" s="19"/>
      <c r="C20" s="17"/>
      <c r="D20" s="20"/>
      <c r="E20" s="19"/>
      <c r="F20" s="21"/>
    </row>
    <row r="21" spans="1:6" s="2" customFormat="1" ht="22.5" customHeight="1">
      <c r="A21" s="361" t="s">
        <v>143</v>
      </c>
      <c r="B21" s="362"/>
      <c r="C21" s="362"/>
      <c r="D21" s="362"/>
      <c r="E21" s="362"/>
      <c r="F21" s="13">
        <f>SUM(F11,F14,F19)</f>
        <v>5.966285243630409E-10</v>
      </c>
    </row>
    <row r="22" spans="1:7" s="2" customFormat="1" ht="18" customHeight="1">
      <c r="A22" s="22"/>
      <c r="B22" s="5"/>
      <c r="C22" s="5"/>
      <c r="D22" s="5"/>
      <c r="E22" s="5"/>
      <c r="G22" s="1"/>
    </row>
  </sheetData>
  <sheetProtection/>
  <mergeCells count="14">
    <mergeCell ref="A10:E10"/>
    <mergeCell ref="A1:H1"/>
    <mergeCell ref="A2:H2"/>
    <mergeCell ref="A5:E5"/>
    <mergeCell ref="A6:E6"/>
    <mergeCell ref="A7:E7"/>
    <mergeCell ref="A9:E9"/>
    <mergeCell ref="A19:E19"/>
    <mergeCell ref="A21:E21"/>
    <mergeCell ref="A11:E11"/>
    <mergeCell ref="A12:H12"/>
    <mergeCell ref="A17:E17"/>
    <mergeCell ref="A18:E18"/>
    <mergeCell ref="A14:E14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18"/>
  <sheetViews>
    <sheetView zoomScalePageLayoutView="0" workbookViewId="0" topLeftCell="A1">
      <selection activeCell="B9" sqref="B9"/>
    </sheetView>
  </sheetViews>
  <sheetFormatPr defaultColWidth="9.140625" defaultRowHeight="12.75"/>
  <cols>
    <col min="10" max="10" width="18.421875" style="0" customWidth="1"/>
    <col min="11" max="11" width="11.140625" style="0" customWidth="1"/>
  </cols>
  <sheetData>
    <row r="3" spans="2:8" ht="18">
      <c r="B3" s="374" t="s">
        <v>186</v>
      </c>
      <c r="C3" s="374"/>
      <c r="D3" s="283"/>
      <c r="E3" s="283"/>
      <c r="F3" s="283"/>
      <c r="G3" s="283"/>
      <c r="H3" s="283"/>
    </row>
    <row r="4" spans="2:10" ht="42.75" customHeight="1">
      <c r="B4" s="375" t="s">
        <v>202</v>
      </c>
      <c r="C4" s="375"/>
      <c r="D4" s="375"/>
      <c r="E4" s="375"/>
      <c r="F4" s="375"/>
      <c r="G4" s="375"/>
      <c r="H4" s="375"/>
      <c r="I4" s="375"/>
      <c r="J4" s="375"/>
    </row>
    <row r="5" spans="2:11" ht="42.75" customHeight="1">
      <c r="B5" s="375" t="s">
        <v>203</v>
      </c>
      <c r="C5" s="375"/>
      <c r="D5" s="375"/>
      <c r="E5" s="375"/>
      <c r="F5" s="375"/>
      <c r="G5" s="375"/>
      <c r="H5" s="375"/>
      <c r="I5" s="375"/>
      <c r="J5" s="375"/>
      <c r="K5" s="375"/>
    </row>
    <row r="6" spans="2:11" ht="18">
      <c r="B6" s="374" t="s">
        <v>207</v>
      </c>
      <c r="C6" s="374"/>
      <c r="D6" s="374"/>
      <c r="E6" s="374"/>
      <c r="F6" s="374"/>
      <c r="G6" s="374"/>
      <c r="H6" s="374"/>
      <c r="I6" s="374"/>
      <c r="J6" s="374"/>
      <c r="K6" s="374"/>
    </row>
    <row r="7" spans="2:11" ht="18"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2:16" ht="18"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5"/>
      <c r="M8" s="285"/>
      <c r="N8" s="285"/>
      <c r="O8" s="285"/>
      <c r="P8" s="285"/>
    </row>
    <row r="9" spans="2:8" ht="18">
      <c r="B9" s="283"/>
      <c r="C9" s="283"/>
      <c r="D9" s="283"/>
      <c r="E9" s="283"/>
      <c r="F9" s="283"/>
      <c r="G9" s="283"/>
      <c r="H9" s="283"/>
    </row>
    <row r="10" spans="2:8" ht="18">
      <c r="B10" s="283"/>
      <c r="C10" s="283"/>
      <c r="D10" s="283"/>
      <c r="E10" s="283"/>
      <c r="F10" s="283"/>
      <c r="G10" s="283"/>
      <c r="H10" s="283"/>
    </row>
    <row r="11" spans="2:8" ht="18">
      <c r="B11" s="283"/>
      <c r="C11" s="283"/>
      <c r="D11" s="283"/>
      <c r="E11" s="283"/>
      <c r="F11" s="283"/>
      <c r="G11" s="283"/>
      <c r="H11" s="283"/>
    </row>
    <row r="12" spans="2:8" ht="18">
      <c r="B12" s="283"/>
      <c r="C12" s="283"/>
      <c r="D12" s="283"/>
      <c r="E12" s="283"/>
      <c r="F12" s="283"/>
      <c r="G12" s="283"/>
      <c r="H12" s="283"/>
    </row>
    <row r="13" spans="2:8" ht="18">
      <c r="B13" s="283"/>
      <c r="C13" s="283"/>
      <c r="D13" s="283"/>
      <c r="E13" s="283"/>
      <c r="F13" s="283"/>
      <c r="G13" s="283"/>
      <c r="H13" s="283"/>
    </row>
    <row r="14" spans="2:8" ht="18">
      <c r="B14" s="283"/>
      <c r="C14" s="283"/>
      <c r="D14" s="283"/>
      <c r="E14" s="283"/>
      <c r="F14" s="283"/>
      <c r="G14" s="283"/>
      <c r="H14" s="283"/>
    </row>
    <row r="15" spans="2:8" ht="18">
      <c r="B15" s="283"/>
      <c r="C15" s="283"/>
      <c r="D15" s="283"/>
      <c r="E15" s="283"/>
      <c r="F15" s="283"/>
      <c r="G15" s="283"/>
      <c r="H15" s="283"/>
    </row>
    <row r="16" spans="2:8" ht="18">
      <c r="B16" s="283"/>
      <c r="C16" s="283"/>
      <c r="D16" s="283"/>
      <c r="E16" s="283"/>
      <c r="F16" s="283"/>
      <c r="G16" s="283"/>
      <c r="H16" s="283"/>
    </row>
    <row r="17" spans="2:8" ht="18">
      <c r="B17" s="283"/>
      <c r="C17" s="283"/>
      <c r="D17" s="283"/>
      <c r="E17" s="283"/>
      <c r="F17" s="283"/>
      <c r="G17" s="283"/>
      <c r="H17" s="283"/>
    </row>
    <row r="18" spans="2:8" ht="18">
      <c r="B18" s="283"/>
      <c r="C18" s="283"/>
      <c r="D18" s="283"/>
      <c r="E18" s="283"/>
      <c r="F18" s="283"/>
      <c r="G18" s="283"/>
      <c r="H18" s="283"/>
    </row>
  </sheetData>
  <sheetProtection/>
  <mergeCells count="5">
    <mergeCell ref="B3:C3"/>
    <mergeCell ref="B4:J4"/>
    <mergeCell ref="B5:K5"/>
    <mergeCell ref="B6:K6"/>
    <mergeCell ref="B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Racunovodstvo</cp:lastModifiedBy>
  <cp:lastPrinted>2020-11-05T09:40:17Z</cp:lastPrinted>
  <dcterms:created xsi:type="dcterms:W3CDTF">2003-07-09T14:53:12Z</dcterms:created>
  <dcterms:modified xsi:type="dcterms:W3CDTF">2020-11-05T11:15:40Z</dcterms:modified>
  <cp:category/>
  <cp:version/>
  <cp:contentType/>
  <cp:contentStatus/>
</cp:coreProperties>
</file>